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914" firstSheet="5" activeTab="2"/>
  </bookViews>
  <sheets>
    <sheet name="封面" sheetId="29" r:id="rId1"/>
    <sheet name="目录" sheetId="37" r:id="rId2"/>
    <sheet name="一般公共预算收入" sheetId="27" r:id="rId3"/>
    <sheet name="一般公共预算支出" sheetId="28" r:id="rId4"/>
    <sheet name="政府性基金收入" sheetId="25" r:id="rId5"/>
    <sheet name="政府性基金支出" sheetId="26" r:id="rId6"/>
    <sheet name="国有资本经营收入" sheetId="16" r:id="rId7"/>
    <sheet name="国有资本经营支出" sheetId="7" r:id="rId8"/>
    <sheet name="社保基金收支" sheetId="20" r:id="rId9"/>
    <sheet name="债务限额表" sheetId="33" r:id="rId10"/>
    <sheet name="债务余额表" sheetId="34" r:id="rId11"/>
    <sheet name="地方政府债券使用情况表" sheetId="39" r:id="rId12"/>
    <sheet name="三公经费" sheetId="36" r:id="rId13"/>
  </sheets>
  <definedNames>
    <definedName name="_xlnm._FilterDatabase" localSheetId="11" hidden="1">地方政府债券使用情况表!$A$3:$J$40</definedName>
    <definedName name="_xlnm.Print_Area" localSheetId="7">国有资本经营支出!$A$1:$H$17</definedName>
    <definedName name="_xlnm.Print_Area" localSheetId="8">社保基金收支!$A$1:$H$112</definedName>
    <definedName name="_xlnm.Print_Area" localSheetId="2">一般公共预算收入!$A$1:$H$102</definedName>
    <definedName name="_xlnm.Print_Area" localSheetId="4">政府性基金收入!$A$1:$H$29</definedName>
    <definedName name="_xlnm.Print_Titles" localSheetId="8">社保基金收支!$1:$4</definedName>
    <definedName name="_xlnm.Print_Titles" localSheetId="2">一般公共预算收入!$1:$6</definedName>
    <definedName name="_xlnm.Print_Titles" localSheetId="3">一般公共预算支出!$1:$6</definedName>
    <definedName name="_xlnm.Print_Titles" localSheetId="4">政府性基金收入!$1:$6</definedName>
    <definedName name="_xlnm.Print_Titles" localSheetId="5">政府性基金支出!$1:$6</definedName>
    <definedName name="_xlnm._FilterDatabase" localSheetId="2" hidden="1">一般公共预算收入!$A$2:$J$102</definedName>
    <definedName name="_xlnm._FilterDatabase" localSheetId="3" hidden="1">一般公共预算支出!$B$6:$I$825</definedName>
    <definedName name="_xlnm._FilterDatabase" localSheetId="4" hidden="1">政府性基金收入!$A$6:$L$29</definedName>
    <definedName name="_xlnm._FilterDatabase" localSheetId="5" hidden="1">政府性基金支出!$A$6:$H$6</definedName>
    <definedName name="_xlnm.Print_Titles" localSheetId="11">地方政府债券使用情况表!$3:$3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<sst xmlns="http://schemas.openxmlformats.org/spreadsheetml/2006/main" count="919" uniqueCount="681">
  <si>
    <t>全州县2023年财政决算草案</t>
  </si>
  <si>
    <t>全州县财政局编制</t>
  </si>
  <si>
    <t>目        录</t>
  </si>
  <si>
    <t>全州县2023年一般公共预算收入决算</t>
  </si>
  <si>
    <t>………………………………</t>
  </si>
  <si>
    <t>1-4</t>
  </si>
  <si>
    <t>全州县2023年一般公共预算支出决算</t>
  </si>
  <si>
    <t>5-11</t>
  </si>
  <si>
    <t xml:space="preserve">全州县2023年政府性基金收入决算  </t>
  </si>
  <si>
    <t>12-13</t>
  </si>
  <si>
    <t>全州县2023年政府性基金支出决算</t>
  </si>
  <si>
    <t>14-18</t>
  </si>
  <si>
    <t xml:space="preserve">全州县2023年国有资本经营收入决算      </t>
  </si>
  <si>
    <t>19</t>
  </si>
  <si>
    <t>全州县2023年国有资本经营支出决算</t>
  </si>
  <si>
    <t>20</t>
  </si>
  <si>
    <t>全州县2023年社会保险基金决算</t>
  </si>
  <si>
    <t>21-23</t>
  </si>
  <si>
    <t>全州县2023年地方政府性债务限额表</t>
  </si>
  <si>
    <t>24</t>
  </si>
  <si>
    <t>全州县2023年地方政府性债务余额表</t>
  </si>
  <si>
    <t>25</t>
  </si>
  <si>
    <t>全州县2023年地方政府债券使用情况表</t>
  </si>
  <si>
    <t>26-28</t>
  </si>
  <si>
    <t>全州县2023年“三公”经费支出决算表</t>
  </si>
  <si>
    <t>29</t>
  </si>
  <si>
    <t>单位：万元</t>
  </si>
  <si>
    <t>项          目</t>
  </si>
  <si>
    <t>2022年收入</t>
  </si>
  <si>
    <t>2023年收入</t>
  </si>
  <si>
    <t>2022年                    财政决算数</t>
  </si>
  <si>
    <t>2023年                      年初预算数</t>
  </si>
  <si>
    <t>2023年                 调整预算数</t>
  </si>
  <si>
    <t>2023年                         财政决算数</t>
  </si>
  <si>
    <t>完成         年初预算%</t>
  </si>
  <si>
    <t>完成       调整预算%</t>
  </si>
  <si>
    <t>比2022年          增（减）幅%</t>
  </si>
  <si>
    <t>一、税收收入</t>
  </si>
  <si>
    <r>
      <rPr>
        <sz val="11"/>
        <rFont val="Times New Roman"/>
        <charset val="0"/>
      </rPr>
      <t xml:space="preserve">           </t>
    </r>
    <r>
      <rPr>
        <sz val="11"/>
        <rFont val="宋体"/>
        <charset val="134"/>
      </rPr>
      <t>增值税</t>
    </r>
  </si>
  <si>
    <r>
      <rPr>
        <sz val="11"/>
        <rFont val="Times New Roman"/>
        <charset val="0"/>
      </rPr>
      <t xml:space="preserve">           </t>
    </r>
    <r>
      <rPr>
        <sz val="11"/>
        <rFont val="宋体"/>
        <charset val="134"/>
      </rPr>
      <t>企业所得税</t>
    </r>
  </si>
  <si>
    <r>
      <rPr>
        <sz val="11"/>
        <rFont val="Times New Roman"/>
        <charset val="0"/>
      </rPr>
      <t xml:space="preserve">           </t>
    </r>
    <r>
      <rPr>
        <sz val="11"/>
        <rFont val="宋体"/>
        <charset val="134"/>
      </rPr>
      <t>个人所得税</t>
    </r>
  </si>
  <si>
    <r>
      <rPr>
        <sz val="11"/>
        <rFont val="Times New Roman"/>
        <charset val="0"/>
      </rPr>
      <t xml:space="preserve">           </t>
    </r>
    <r>
      <rPr>
        <sz val="11"/>
        <rFont val="宋体"/>
        <charset val="134"/>
      </rPr>
      <t>资源税</t>
    </r>
  </si>
  <si>
    <r>
      <rPr>
        <sz val="11"/>
        <rFont val="Times New Roman"/>
        <charset val="0"/>
      </rPr>
      <t xml:space="preserve">           </t>
    </r>
    <r>
      <rPr>
        <sz val="11"/>
        <rFont val="宋体"/>
        <charset val="134"/>
      </rPr>
      <t>城市维护建设税</t>
    </r>
  </si>
  <si>
    <r>
      <rPr>
        <sz val="11"/>
        <rFont val="Times New Roman"/>
        <charset val="0"/>
      </rPr>
      <t xml:space="preserve">           </t>
    </r>
    <r>
      <rPr>
        <sz val="11"/>
        <rFont val="宋体"/>
        <charset val="134"/>
      </rPr>
      <t>房产税</t>
    </r>
  </si>
  <si>
    <r>
      <rPr>
        <sz val="11"/>
        <rFont val="Times New Roman"/>
        <charset val="0"/>
      </rPr>
      <t xml:space="preserve">           </t>
    </r>
    <r>
      <rPr>
        <sz val="11"/>
        <rFont val="宋体"/>
        <charset val="134"/>
      </rPr>
      <t>印花税</t>
    </r>
  </si>
  <si>
    <r>
      <rPr>
        <sz val="11"/>
        <rFont val="Times New Roman"/>
        <charset val="0"/>
      </rPr>
      <t xml:space="preserve">           </t>
    </r>
    <r>
      <rPr>
        <sz val="11"/>
        <rFont val="宋体"/>
        <charset val="134"/>
      </rPr>
      <t>城镇土地使用税</t>
    </r>
  </si>
  <si>
    <r>
      <rPr>
        <sz val="11"/>
        <rFont val="Times New Roman"/>
        <charset val="0"/>
      </rPr>
      <t xml:space="preserve">           </t>
    </r>
    <r>
      <rPr>
        <sz val="11"/>
        <rFont val="宋体"/>
        <charset val="134"/>
      </rPr>
      <t>土地增值税</t>
    </r>
  </si>
  <si>
    <r>
      <rPr>
        <sz val="11"/>
        <rFont val="Times New Roman"/>
        <charset val="0"/>
      </rPr>
      <t xml:space="preserve">           </t>
    </r>
    <r>
      <rPr>
        <sz val="11"/>
        <rFont val="宋体"/>
        <charset val="134"/>
      </rPr>
      <t>车船税</t>
    </r>
    <r>
      <rPr>
        <sz val="11"/>
        <rFont val="Times New Roman"/>
        <charset val="0"/>
      </rPr>
      <t xml:space="preserve"> </t>
    </r>
  </si>
  <si>
    <r>
      <rPr>
        <sz val="11"/>
        <rFont val="Times New Roman"/>
        <charset val="0"/>
      </rPr>
      <t xml:space="preserve">           </t>
    </r>
    <r>
      <rPr>
        <sz val="11"/>
        <rFont val="宋体"/>
        <charset val="134"/>
      </rPr>
      <t>耕地占用税</t>
    </r>
  </si>
  <si>
    <r>
      <rPr>
        <sz val="11"/>
        <rFont val="Times New Roman"/>
        <charset val="0"/>
      </rPr>
      <t xml:space="preserve">           </t>
    </r>
    <r>
      <rPr>
        <sz val="11"/>
        <rFont val="宋体"/>
        <charset val="134"/>
      </rPr>
      <t>契税</t>
    </r>
  </si>
  <si>
    <t xml:space="preserve">      烟叶税</t>
  </si>
  <si>
    <r>
      <rPr>
        <sz val="11"/>
        <rFont val="Times New Roman"/>
        <charset val="0"/>
      </rPr>
      <t xml:space="preserve">           </t>
    </r>
    <r>
      <rPr>
        <sz val="11"/>
        <rFont val="宋体"/>
        <charset val="134"/>
      </rPr>
      <t>环境保护税</t>
    </r>
  </si>
  <si>
    <r>
      <rPr>
        <sz val="11"/>
        <rFont val="Times New Roman"/>
        <charset val="0"/>
      </rPr>
      <t xml:space="preserve">           </t>
    </r>
    <r>
      <rPr>
        <sz val="11"/>
        <rFont val="宋体"/>
        <charset val="134"/>
      </rPr>
      <t>其他税收收入</t>
    </r>
  </si>
  <si>
    <t>二、非税收入</t>
  </si>
  <si>
    <r>
      <rPr>
        <sz val="11"/>
        <rFont val="Times New Roman"/>
        <charset val="0"/>
      </rPr>
      <t xml:space="preserve">           </t>
    </r>
    <r>
      <rPr>
        <sz val="11"/>
        <rFont val="宋体"/>
        <charset val="134"/>
      </rPr>
      <t>专项收入</t>
    </r>
  </si>
  <si>
    <r>
      <rPr>
        <sz val="11"/>
        <rFont val="Times New Roman"/>
        <charset val="0"/>
      </rPr>
      <t xml:space="preserve">           </t>
    </r>
    <r>
      <rPr>
        <sz val="11"/>
        <rFont val="宋体"/>
        <charset val="134"/>
      </rPr>
      <t>行政事业性收费收入</t>
    </r>
  </si>
  <si>
    <r>
      <rPr>
        <sz val="11"/>
        <rFont val="Times New Roman"/>
        <charset val="0"/>
      </rPr>
      <t xml:space="preserve">           </t>
    </r>
    <r>
      <rPr>
        <sz val="11"/>
        <rFont val="宋体"/>
        <charset val="134"/>
      </rPr>
      <t>罚没收入</t>
    </r>
  </si>
  <si>
    <r>
      <rPr>
        <sz val="11"/>
        <rFont val="Times New Roman"/>
        <charset val="0"/>
      </rPr>
      <t xml:space="preserve">           </t>
    </r>
    <r>
      <rPr>
        <sz val="11"/>
        <rFont val="宋体"/>
        <charset val="134"/>
      </rPr>
      <t>国有资本经营收入</t>
    </r>
  </si>
  <si>
    <r>
      <rPr>
        <sz val="11"/>
        <rFont val="Times New Roman"/>
        <charset val="0"/>
      </rPr>
      <t xml:space="preserve">           </t>
    </r>
    <r>
      <rPr>
        <sz val="11"/>
        <rFont val="宋体"/>
        <charset val="134"/>
      </rPr>
      <t>国有资源</t>
    </r>
    <r>
      <rPr>
        <sz val="11"/>
        <rFont val="Times New Roman"/>
        <charset val="0"/>
      </rPr>
      <t>(</t>
    </r>
    <r>
      <rPr>
        <sz val="11"/>
        <rFont val="宋体"/>
        <charset val="134"/>
      </rPr>
      <t>资产</t>
    </r>
    <r>
      <rPr>
        <sz val="11"/>
        <rFont val="Times New Roman"/>
        <charset val="0"/>
      </rPr>
      <t>)</t>
    </r>
    <r>
      <rPr>
        <sz val="11"/>
        <rFont val="宋体"/>
        <charset val="134"/>
      </rPr>
      <t>有偿使用收入</t>
    </r>
  </si>
  <si>
    <r>
      <rPr>
        <sz val="11"/>
        <rFont val="Times New Roman"/>
        <charset val="0"/>
      </rPr>
      <t xml:space="preserve">           </t>
    </r>
    <r>
      <rPr>
        <sz val="11"/>
        <rFont val="宋体"/>
        <charset val="134"/>
      </rPr>
      <t>捐赠收入</t>
    </r>
  </si>
  <si>
    <t xml:space="preserve">      政府住房基金收入</t>
  </si>
  <si>
    <r>
      <rPr>
        <sz val="11"/>
        <rFont val="Times New Roman"/>
        <charset val="0"/>
      </rPr>
      <t xml:space="preserve">           </t>
    </r>
    <r>
      <rPr>
        <sz val="11"/>
        <rFont val="宋体"/>
        <charset val="134"/>
      </rPr>
      <t>其他收入</t>
    </r>
  </si>
  <si>
    <t>一般公共预算收入合计</t>
  </si>
  <si>
    <t>转移性收入</t>
  </si>
  <si>
    <t xml:space="preserve">  上级补助收入</t>
  </si>
  <si>
    <t xml:space="preserve">     返还性收入</t>
  </si>
  <si>
    <t xml:space="preserve">       所得税基数返还收入</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</si>
  <si>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</si>
  <si>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</si>
  <si>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</si>
  <si>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</si>
  <si>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</si>
  <si>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一般性转移支付补助收入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</si>
  <si>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</si>
  <si>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</si>
  <si>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</si>
  <si>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</si>
  <si>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</si>
  <si>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</si>
  <si>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</si>
  <si>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</si>
  <si>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</si>
  <si>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</si>
  <si>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</si>
  <si>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巩固拓展脱贫攻坚成果衔接乡村振兴转移支付收入</t>
  </si>
  <si>
    <t xml:space="preserve">       公共安全共同财政事权转移支付收入</t>
  </si>
  <si>
    <t xml:space="preserve">       教育共同财政事权转移支付收入</t>
  </si>
  <si>
    <t xml:space="preserve">        文化旅游体育与传媒共同财政事权转移支付收入</t>
  </si>
  <si>
    <t xml:space="preserve">       社会保障和就业共同财政事权转移支付收入</t>
  </si>
  <si>
    <t xml:space="preserve">       医疗卫生共同财政事权转移支付收入</t>
  </si>
  <si>
    <t xml:space="preserve">       节能环保共同财政事权转移支付收入</t>
  </si>
  <si>
    <t xml:space="preserve">       农林水共同财政事权转移支付收入</t>
  </si>
  <si>
    <t xml:space="preserve">       交通运输共同财政事权转移支付收入</t>
  </si>
  <si>
    <t xml:space="preserve">       住房保障共同财政事权转移支付收入</t>
  </si>
  <si>
    <t xml:space="preserve">       灾害防治及应急管理共同财政事权转移支付收入</t>
  </si>
  <si>
    <t xml:space="preserve">       其他共同财政事权转移支付收入</t>
  </si>
  <si>
    <t xml:space="preserve">       增值税留抵退税转移支付收入</t>
  </si>
  <si>
    <t xml:space="preserve">       其他退税减税降费转移支付收入</t>
  </si>
  <si>
    <t xml:space="preserve">       补充县区财力转移支付收入</t>
  </si>
  <si>
    <t xml:space="preserve">       其他一般性转移支付收入</t>
  </si>
  <si>
    <t xml:space="preserve">    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</si>
  <si>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</si>
  <si>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</si>
  <si>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</si>
  <si>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</si>
  <si>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</si>
  <si>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</si>
  <si>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</si>
  <si>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</si>
  <si>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</si>
  <si>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</si>
  <si>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</si>
  <si>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</si>
  <si>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</si>
  <si>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</si>
  <si>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</si>
  <si>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</si>
  <si>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</si>
  <si>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</si>
  <si>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</si>
  <si>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</si>
  <si>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</si>
  <si>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 xml:space="preserve">  上年结余收入</t>
  </si>
  <si>
    <t xml:space="preserve">  调入资金</t>
  </si>
  <si>
    <t xml:space="preserve">     从政府性基金预算调入一般公共预算</t>
  </si>
  <si>
    <t xml:space="preserve">     从国有资本经营预算调入一般公共预算</t>
  </si>
  <si>
    <t xml:space="preserve">  地方政府一般债券转贷收入</t>
  </si>
  <si>
    <t xml:space="preserve">     新增一般债券</t>
  </si>
  <si>
    <t xml:space="preserve">     再融资债券</t>
  </si>
  <si>
    <t xml:space="preserve">  动用预算稳定调节基金</t>
  </si>
  <si>
    <t>收入总计</t>
  </si>
  <si>
    <t>组织收入</t>
  </si>
  <si>
    <t>上解上级支出是市级数，补助下级支出是市本级专项转移支付与财力性转移收入负数</t>
  </si>
  <si>
    <t>下级上解收入是指城区体制上解支出数</t>
  </si>
  <si>
    <t>功能分类编码</t>
  </si>
  <si>
    <t>功能分类名称</t>
  </si>
  <si>
    <t>2022年支出</t>
  </si>
  <si>
    <t>2023年支出</t>
  </si>
  <si>
    <t>2022年                             财政决算数</t>
  </si>
  <si>
    <t>2023年                       年初预算数</t>
  </si>
  <si>
    <t>2023年                      调整预算数</t>
  </si>
  <si>
    <t>2023年                             财政决算数</t>
  </si>
  <si>
    <t>比2022年               增（减）幅%</t>
  </si>
  <si>
    <t>一般公共服务支出</t>
  </si>
  <si>
    <t xml:space="preserve">  人大事务</t>
  </si>
  <si>
    <t xml:space="preserve">  政协事务</t>
  </si>
  <si>
    <t xml:space="preserve">  政府办公厅（室）及相关机构事务</t>
  </si>
  <si>
    <t xml:space="preserve">  发展与改革事务</t>
  </si>
  <si>
    <t xml:space="preserve">  统计信息事务</t>
  </si>
  <si>
    <t xml:space="preserve">  财政事务</t>
  </si>
  <si>
    <t xml:space="preserve">  税收事务</t>
  </si>
  <si>
    <t xml:space="preserve">  审计事务</t>
  </si>
  <si>
    <t xml:space="preserve">  纪检监察事务</t>
  </si>
  <si>
    <t xml:space="preserve">  商贸事务</t>
  </si>
  <si>
    <t xml:space="preserve">  民族事务</t>
  </si>
  <si>
    <t xml:space="preserve">  档案事务</t>
  </si>
  <si>
    <t xml:space="preserve">  民主党派及工商联事务</t>
  </si>
  <si>
    <t xml:space="preserve">  群众团体事务</t>
  </si>
  <si>
    <t xml:space="preserve">  党委办公厅（室）及相关机构事务</t>
  </si>
  <si>
    <t xml:space="preserve">  组织事务</t>
  </si>
  <si>
    <t xml:space="preserve">  宣传事务</t>
  </si>
  <si>
    <t xml:space="preserve">  统战事务</t>
  </si>
  <si>
    <t xml:space="preserve">    对外联络事务</t>
  </si>
  <si>
    <t xml:space="preserve">  其他共产党事务支出</t>
  </si>
  <si>
    <t xml:space="preserve">  市场监督管理事务</t>
  </si>
  <si>
    <t xml:space="preserve">  其他一般公共服务支出</t>
  </si>
  <si>
    <t>国防支出</t>
  </si>
  <si>
    <t xml:space="preserve">  国防动员</t>
  </si>
  <si>
    <t xml:space="preserve">  其他国防支出</t>
  </si>
  <si>
    <t>公共安全支出</t>
  </si>
  <si>
    <t xml:space="preserve">  武装警察</t>
  </si>
  <si>
    <t xml:space="preserve">  公安</t>
  </si>
  <si>
    <t xml:space="preserve">  检察</t>
  </si>
  <si>
    <t xml:space="preserve">  法院</t>
  </si>
  <si>
    <t xml:space="preserve">  司法</t>
  </si>
  <si>
    <t xml:space="preserve">  其他公共安全支出</t>
  </si>
  <si>
    <t>教育支出</t>
  </si>
  <si>
    <t xml:space="preserve">  教育管理事务</t>
  </si>
  <si>
    <t xml:space="preserve">  普通教育</t>
  </si>
  <si>
    <t xml:space="preserve">  职业教育</t>
  </si>
  <si>
    <t xml:space="preserve">  特殊教育</t>
  </si>
  <si>
    <t xml:space="preserve">  进修及培训</t>
  </si>
  <si>
    <t xml:space="preserve">  教育费附加安排的支出</t>
  </si>
  <si>
    <t xml:space="preserve">  其他教育支出</t>
  </si>
  <si>
    <t>科学技术支出</t>
  </si>
  <si>
    <t xml:space="preserve">  科学技术管理事务</t>
  </si>
  <si>
    <t xml:space="preserve">  应用研究</t>
  </si>
  <si>
    <t xml:space="preserve">  技术研究与开发</t>
  </si>
  <si>
    <t xml:space="preserve">  科技条件与服务</t>
  </si>
  <si>
    <t xml:space="preserve">  社会科学</t>
  </si>
  <si>
    <t xml:space="preserve">  科学技术普及</t>
  </si>
  <si>
    <t xml:space="preserve">  科技重大项目</t>
  </si>
  <si>
    <t xml:space="preserve">  其他科学技术支出</t>
  </si>
  <si>
    <t>文化旅游体育与传媒支出</t>
  </si>
  <si>
    <t xml:space="preserve">  文化和旅游</t>
  </si>
  <si>
    <t xml:space="preserve">  文物</t>
  </si>
  <si>
    <t xml:space="preserve">  体育</t>
  </si>
  <si>
    <t xml:space="preserve">  新闻出版电影</t>
  </si>
  <si>
    <t xml:space="preserve">  广播电视</t>
  </si>
  <si>
    <t xml:space="preserve">  其他文化旅游体育与传媒支出</t>
  </si>
  <si>
    <t>社会保障和就业支出</t>
  </si>
  <si>
    <t xml:space="preserve">  人力资源和社会保障管理事务</t>
  </si>
  <si>
    <t xml:space="preserve">  民政管理事务</t>
  </si>
  <si>
    <t xml:space="preserve">  行政事业单位养老支出</t>
  </si>
  <si>
    <t xml:space="preserve">  就业补助</t>
  </si>
  <si>
    <t xml:space="preserve">  抚恤</t>
  </si>
  <si>
    <t xml:space="preserve">  退役安置</t>
  </si>
  <si>
    <t xml:space="preserve">  社会福利</t>
  </si>
  <si>
    <t xml:space="preserve">  残疾人事业</t>
  </si>
  <si>
    <t xml:space="preserve">  红十字事业</t>
  </si>
  <si>
    <t xml:space="preserve">  最低生活保障</t>
  </si>
  <si>
    <t xml:space="preserve">  临时救助</t>
  </si>
  <si>
    <t xml:space="preserve">  特困人员救助供养</t>
  </si>
  <si>
    <t xml:space="preserve">  其他生活救助</t>
  </si>
  <si>
    <t xml:space="preserve">  财政对基本养老保险基金的补助</t>
  </si>
  <si>
    <t xml:space="preserve">  财政对其他社会保险基金的补助</t>
  </si>
  <si>
    <t xml:space="preserve">  退役军人管理事务</t>
  </si>
  <si>
    <t xml:space="preserve">  财政代缴社会保险费支出</t>
  </si>
  <si>
    <t xml:space="preserve">  其他社会保障和就业支出</t>
  </si>
  <si>
    <t>卫生健康支出</t>
  </si>
  <si>
    <t xml:space="preserve">  卫生健康管理事务</t>
  </si>
  <si>
    <t xml:space="preserve">  公立医院</t>
  </si>
  <si>
    <t xml:space="preserve">  基层医疗卫生机构</t>
  </si>
  <si>
    <t xml:space="preserve">  公共卫生</t>
  </si>
  <si>
    <t xml:space="preserve">  中医药</t>
  </si>
  <si>
    <t xml:space="preserve">  计划生育事务</t>
  </si>
  <si>
    <t xml:space="preserve">  行政事业单位医疗</t>
  </si>
  <si>
    <t xml:space="preserve">  财政对基本医疗保险基金的补助</t>
  </si>
  <si>
    <t xml:space="preserve">  医疗救助</t>
  </si>
  <si>
    <t xml:space="preserve">  优抚对象医疗</t>
  </si>
  <si>
    <t xml:space="preserve">  医疗保障管理事务</t>
  </si>
  <si>
    <t xml:space="preserve">  其他卫生健康支出</t>
  </si>
  <si>
    <t>节能环保支出</t>
  </si>
  <si>
    <t xml:space="preserve">  环境保护管理事务</t>
  </si>
  <si>
    <t xml:space="preserve">  环境监测与监察</t>
  </si>
  <si>
    <t xml:space="preserve">  污染防治</t>
  </si>
  <si>
    <t xml:space="preserve">  自然生态保护</t>
  </si>
  <si>
    <t xml:space="preserve">  天然林保护</t>
  </si>
  <si>
    <t xml:space="preserve">  退耕还林</t>
  </si>
  <si>
    <t xml:space="preserve">  风沙荒漠治理</t>
  </si>
  <si>
    <t xml:space="preserve">  能源节约利用</t>
  </si>
  <si>
    <t xml:space="preserve">  污染减排</t>
  </si>
  <si>
    <t xml:space="preserve">  可再生能源</t>
  </si>
  <si>
    <t xml:space="preserve">  能源管理事务</t>
  </si>
  <si>
    <t xml:space="preserve">  其他节能环保支出</t>
  </si>
  <si>
    <t>城乡社区支出</t>
  </si>
  <si>
    <t xml:space="preserve">  城乡社区管理事务</t>
  </si>
  <si>
    <t xml:space="preserve">  城乡社区规划与管理</t>
  </si>
  <si>
    <t xml:space="preserve">  城乡社区公共设施</t>
  </si>
  <si>
    <t xml:space="preserve">  城乡社区环境卫生</t>
  </si>
  <si>
    <t xml:space="preserve">  建设市场管理与监督</t>
  </si>
  <si>
    <t xml:space="preserve">  其他城乡社区支出</t>
  </si>
  <si>
    <t>农林水支出</t>
  </si>
  <si>
    <t xml:space="preserve">  农业农村</t>
  </si>
  <si>
    <t xml:space="preserve">  林业和草原</t>
  </si>
  <si>
    <t xml:space="preserve">  水利</t>
  </si>
  <si>
    <t xml:space="preserve">  巩固拓展脱贫衔接乡村振兴</t>
  </si>
  <si>
    <t xml:space="preserve">  农村综合改革</t>
  </si>
  <si>
    <t xml:space="preserve">  普惠金融发展支出</t>
  </si>
  <si>
    <t xml:space="preserve">  目标价格补贴</t>
  </si>
  <si>
    <t xml:space="preserve">  其他农林水支出</t>
  </si>
  <si>
    <t>交通运输支出</t>
  </si>
  <si>
    <t xml:space="preserve">  公路水路运输</t>
  </si>
  <si>
    <t xml:space="preserve">  铁路运输</t>
  </si>
  <si>
    <t xml:space="preserve">  成品油价格改革对交通运输的补贴</t>
  </si>
  <si>
    <t xml:space="preserve">  车辆购置税支出</t>
  </si>
  <si>
    <t xml:space="preserve">  其他交通运输支出</t>
  </si>
  <si>
    <t>资源勘探信息等支出</t>
  </si>
  <si>
    <t xml:space="preserve">  资源勘探开发</t>
  </si>
  <si>
    <t xml:space="preserve">  制造业</t>
  </si>
  <si>
    <t xml:space="preserve">  建筑业</t>
  </si>
  <si>
    <t xml:space="preserve">  工业和信息产业监管</t>
  </si>
  <si>
    <t xml:space="preserve">  国有资产监管</t>
  </si>
  <si>
    <t xml:space="preserve">  支持中小企业发展和管理支出</t>
  </si>
  <si>
    <t xml:space="preserve">  其他资源勘探工业信息等支出</t>
  </si>
  <si>
    <t>商业服务业等支出</t>
  </si>
  <si>
    <t xml:space="preserve">  商业流通事务</t>
  </si>
  <si>
    <t xml:space="preserve">  旅游业管理与服务支出</t>
  </si>
  <si>
    <t xml:space="preserve">  涉外发展服务支出</t>
  </si>
  <si>
    <t xml:space="preserve">  其他商业服务业等支出</t>
  </si>
  <si>
    <t>金融支出</t>
  </si>
  <si>
    <t xml:space="preserve">  金融部门监管支出</t>
  </si>
  <si>
    <t xml:space="preserve">  金融发展支出</t>
  </si>
  <si>
    <t xml:space="preserve">  其他金融支出</t>
  </si>
  <si>
    <t>自然资源海洋气象等支出</t>
  </si>
  <si>
    <t xml:space="preserve">  自然资源事务</t>
  </si>
  <si>
    <t xml:space="preserve">  气象事务</t>
  </si>
  <si>
    <t xml:space="preserve">    其他自然资源海洋气象等支出</t>
  </si>
  <si>
    <t>住房保障支出</t>
  </si>
  <si>
    <t xml:space="preserve">  保障性安居工程支出</t>
  </si>
  <si>
    <t xml:space="preserve">  住房改革</t>
  </si>
  <si>
    <t xml:space="preserve">  城乡社区住宅</t>
  </si>
  <si>
    <t>粮油物资储备支出</t>
  </si>
  <si>
    <t xml:space="preserve">  粮油事务</t>
  </si>
  <si>
    <t xml:space="preserve">  物资事务</t>
  </si>
  <si>
    <t xml:space="preserve">  粮油储备</t>
  </si>
  <si>
    <t>灾害防治及应急管理支出</t>
  </si>
  <si>
    <t xml:space="preserve">  应急管理事务</t>
  </si>
  <si>
    <t xml:space="preserve">  消防事务</t>
  </si>
  <si>
    <t xml:space="preserve">  地震事务</t>
  </si>
  <si>
    <t xml:space="preserve">  自然灾害防治</t>
  </si>
  <si>
    <t xml:space="preserve">  自然灾害救灾及恢复重建支出</t>
  </si>
  <si>
    <t xml:space="preserve">  其他灾害防治及应急管理支出</t>
  </si>
  <si>
    <t>预备费支出</t>
  </si>
  <si>
    <t xml:space="preserve">  预备费支出</t>
  </si>
  <si>
    <t>其他支出</t>
  </si>
  <si>
    <t xml:space="preserve">  年初预留</t>
  </si>
  <si>
    <t xml:space="preserve">  彩票公益金及对应专项债务收入费</t>
  </si>
  <si>
    <t xml:space="preserve">  其他支出</t>
  </si>
  <si>
    <t>债务付息支出</t>
  </si>
  <si>
    <t xml:space="preserve">  地方政府一般债务付息支出</t>
  </si>
  <si>
    <t>债务发行费用支出</t>
  </si>
  <si>
    <t xml:space="preserve">  地方政府一般债务发行支出</t>
  </si>
  <si>
    <t>一般公共预算支出合计</t>
  </si>
  <si>
    <t>上解支出</t>
  </si>
  <si>
    <t>调出资金</t>
  </si>
  <si>
    <t>安排预算稳定调节基金</t>
  </si>
  <si>
    <t>债务还本支出</t>
  </si>
  <si>
    <t>支出总计</t>
  </si>
  <si>
    <t>滚存结余</t>
  </si>
  <si>
    <t xml:space="preserve">  其中：净结余</t>
  </si>
  <si>
    <t>总计</t>
  </si>
  <si>
    <t>全州县本级2023年政府性基金收入决算</t>
  </si>
  <si>
    <t>一、国有土地收益基金收入</t>
  </si>
  <si>
    <t>二、农业土地开发资金收入</t>
  </si>
  <si>
    <t>三、国有土地使用权出让收入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</si>
  <si>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</si>
  <si>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</si>
  <si>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</si>
  <si>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</si>
  <si>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</si>
  <si>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四、城市基础设施配套费收入</t>
  </si>
  <si>
    <t>五、污水处理费收入</t>
  </si>
  <si>
    <t>六、专项债券对应项目专项收入</t>
  </si>
  <si>
    <t>七、其他政府性基金收入</t>
  </si>
  <si>
    <t>政府性基金收入</t>
  </si>
  <si>
    <t xml:space="preserve">    调入资金</t>
  </si>
  <si>
    <t xml:space="preserve">    政府性基金转移收入</t>
  </si>
  <si>
    <t xml:space="preserve">        政府性基金补助收入</t>
  </si>
  <si>
    <t xml:space="preserve">        抗疫特别国债转移支付收入</t>
  </si>
  <si>
    <t xml:space="preserve">    上年结余收入</t>
  </si>
  <si>
    <t xml:space="preserve">    上级补助收入</t>
  </si>
  <si>
    <t xml:space="preserve">    债务转贷收入</t>
  </si>
  <si>
    <t xml:space="preserve">        新增专项债券收入</t>
  </si>
  <si>
    <t xml:space="preserve">        置换专项债券收入</t>
  </si>
  <si>
    <t xml:space="preserve">        再融资债券收入</t>
  </si>
  <si>
    <t xml:space="preserve">   收入总计</t>
  </si>
  <si>
    <t>项目</t>
  </si>
  <si>
    <t>2022年              财政决算数</t>
  </si>
  <si>
    <t>一、文化体育与传媒</t>
  </si>
  <si>
    <t xml:space="preserve">      国家电影事业发展专项资金安排的支出</t>
  </si>
  <si>
    <t xml:space="preserve">        资助国产影片放映</t>
  </si>
  <si>
    <t xml:space="preserve">        资助影院建设</t>
  </si>
  <si>
    <t xml:space="preserve">        其他国家电影事业发展专项资金支出</t>
  </si>
  <si>
    <t xml:space="preserve">     旅游发展基金支出</t>
  </si>
  <si>
    <t xml:space="preserve">        地方旅游开发项目补助</t>
  </si>
  <si>
    <t>二、社会保障和就业支出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</si>
  <si>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</si>
  <si>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</si>
  <si>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</si>
  <si>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</si>
  <si>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</si>
  <si>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</si>
  <si>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三、城乡社区支出</t>
  </si>
  <si>
    <t xml:space="preserve">     政府住房基金支出</t>
  </si>
  <si>
    <t xml:space="preserve">        公共租赁住房支出</t>
  </si>
  <si>
    <t xml:space="preserve">        其他政府住房基金支出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</si>
  <si>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</si>
  <si>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</si>
  <si>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</si>
  <si>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</si>
  <si>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</si>
  <si>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</si>
  <si>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</si>
  <si>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</si>
  <si>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农业生产发展支出</t>
  </si>
  <si>
    <t xml:space="preserve">        农村社会事业支出</t>
  </si>
  <si>
    <t xml:space="preserve">        棚户区改造支出</t>
  </si>
  <si>
    <t xml:space="preserve">        保障性住房租金补贴</t>
  </si>
  <si>
    <t xml:space="preserve">        其他国有土地使用权出让收入安排的支出</t>
  </si>
  <si>
    <t xml:space="preserve">     国有土地收益基金支出</t>
  </si>
  <si>
    <t xml:space="preserve">        其他国有土地收益基金支出</t>
  </si>
  <si>
    <t xml:space="preserve">     农业土地开发资金相关支出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</si>
  <si>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</si>
  <si>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</si>
  <si>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</si>
  <si>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</si>
  <si>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</si>
  <si>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</si>
  <si>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</si>
  <si>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</si>
  <si>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其他污水处理费安排的支出</t>
  </si>
  <si>
    <t xml:space="preserve">     国有土地使用权出让收入对应专项债务收入安排的支出  </t>
  </si>
  <si>
    <t xml:space="preserve">        其他国有土地使用权出让收入对应专项债务收入安排的支出  </t>
  </si>
  <si>
    <t>四、农林水支出</t>
  </si>
  <si>
    <t xml:space="preserve">     大中型水库库区基金安排的支出</t>
  </si>
  <si>
    <t xml:space="preserve">        其他大中型水库库区基金支出</t>
  </si>
  <si>
    <t xml:space="preserve">     国家重大水利工程建设基金支出</t>
  </si>
  <si>
    <t xml:space="preserve">        南水北调工程建设</t>
  </si>
  <si>
    <t xml:space="preserve">        三峡工程后续工作</t>
  </si>
  <si>
    <t xml:space="preserve">        地方重大水利工程建设</t>
  </si>
  <si>
    <t xml:space="preserve">        其他重大水利工程建设基金支出</t>
  </si>
  <si>
    <t>五、资源勘探电力信息等事务</t>
  </si>
  <si>
    <t>六、其他支出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</si>
  <si>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</si>
  <si>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</si>
  <si>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</si>
  <si>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</si>
  <si>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</si>
  <si>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</si>
  <si>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</si>
  <si>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</si>
  <si>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</si>
  <si>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</si>
  <si>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</si>
  <si>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</si>
  <si>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其他政府性基金及对应专项债务收入安排的支出</t>
  </si>
  <si>
    <t xml:space="preserve">       其他政府性基金安排的支出</t>
  </si>
  <si>
    <t xml:space="preserve">       其他地方自行试点项目收益专项债券收入安排的支出</t>
  </si>
  <si>
    <t>七、债务付息支出</t>
  </si>
  <si>
    <t xml:space="preserve">     地方政府专项债务付息支出</t>
  </si>
  <si>
    <t xml:space="preserve">       国有土地使用权出让金债务付息支出</t>
  </si>
  <si>
    <t xml:space="preserve">       土地储备专项债券付息支出</t>
  </si>
  <si>
    <t xml:space="preserve">       棚户区改造专项债券付息支出</t>
  </si>
  <si>
    <t xml:space="preserve">       其他地方自行试点项目收益专项债券付息支出</t>
  </si>
  <si>
    <t>八、债务发行费用支出</t>
  </si>
  <si>
    <t xml:space="preserve">   地方政府专项债务发行费用支出</t>
  </si>
  <si>
    <t xml:space="preserve">     国有土地使用权出让金债务发行费用支出</t>
  </si>
  <si>
    <t xml:space="preserve">     土地储备专项债券发行费用支出</t>
  </si>
  <si>
    <t xml:space="preserve">     棚户区改造专项债券发行费用支出</t>
  </si>
  <si>
    <t xml:space="preserve">     其他地方自行试点项目收益专项债券发行费用支出</t>
  </si>
  <si>
    <t>政府性基金支出合计</t>
  </si>
  <si>
    <t>十、调出资金</t>
  </si>
  <si>
    <t>十一、债务还本支出</t>
  </si>
  <si>
    <t xml:space="preserve">       地方政府专项债务还本支出</t>
  </si>
  <si>
    <t>十二、政府性基金预算年终结余</t>
  </si>
  <si>
    <t>全州县2023年国有资本经营收入决算</t>
  </si>
  <si>
    <t>比2022年增（减）幅%</t>
  </si>
  <si>
    <t>一、利润收入</t>
  </si>
  <si>
    <t xml:space="preserve">    电力企业利润收入</t>
  </si>
  <si>
    <t xml:space="preserve">    运输企业利润收入</t>
  </si>
  <si>
    <t xml:space="preserve">    贸易企业利润收入</t>
  </si>
  <si>
    <t xml:space="preserve">    建筑施工企业利润收入</t>
  </si>
  <si>
    <t xml:space="preserve">    房地产企业利润收入</t>
  </si>
  <si>
    <t>其他国有资本经营预算企业利润收入</t>
  </si>
  <si>
    <t>二、股利、股息收入</t>
  </si>
  <si>
    <t>国有控股公司股利、股息收入</t>
  </si>
  <si>
    <t>国有参股公司股利、股息收入</t>
  </si>
  <si>
    <t>三、产权转让收入</t>
  </si>
  <si>
    <t>四、清算收入</t>
  </si>
  <si>
    <t>国有独资企业清算收入</t>
  </si>
  <si>
    <t>五、其他国有资本经营收入</t>
  </si>
  <si>
    <t>国有资本经营预算收入合计</t>
  </si>
  <si>
    <t xml:space="preserve">   上年结余收入</t>
  </si>
  <si>
    <t>完成         调整预算%</t>
  </si>
  <si>
    <t>一、国有资本经营预算支出</t>
  </si>
  <si>
    <t xml:space="preserve">  解决历史遗留问题及改革成本支出</t>
  </si>
  <si>
    <t xml:space="preserve">     国有企业改革成本支出</t>
  </si>
  <si>
    <t xml:space="preserve">     其他解决历史遗留问题及改革成本支出</t>
  </si>
  <si>
    <t xml:space="preserve">  国有企业资本金注入</t>
  </si>
  <si>
    <t xml:space="preserve">     国有经济结构调整支出</t>
  </si>
  <si>
    <t xml:space="preserve">  其他国有资本经营预算支出</t>
  </si>
  <si>
    <t xml:space="preserve">  国有资本经营预算支出合计</t>
  </si>
  <si>
    <t xml:space="preserve">  转移性支出</t>
  </si>
  <si>
    <t xml:space="preserve">     调出资金</t>
  </si>
  <si>
    <t xml:space="preserve">     年终结余</t>
  </si>
  <si>
    <t>2022年</t>
  </si>
  <si>
    <t>2023年</t>
  </si>
  <si>
    <t>2022年                    基金决算数</t>
  </si>
  <si>
    <t>2023年                年初预算数</t>
  </si>
  <si>
    <t>2023年                调整预算数</t>
  </si>
  <si>
    <t>2023年                 基金决算数</t>
  </si>
  <si>
    <t>完成            年初预算%</t>
  </si>
  <si>
    <t>完成            调整预算%</t>
  </si>
  <si>
    <t>比2022年增（减）%</t>
  </si>
  <si>
    <t>一、社会保险基金收入合计</t>
  </si>
  <si>
    <t>（一）企业职工基本养老保险基金收入</t>
  </si>
  <si>
    <t xml:space="preserve">     其中：保险费收入</t>
  </si>
  <si>
    <t xml:space="preserve"> </t>
  </si>
  <si>
    <t xml:space="preserve">           利息收入</t>
  </si>
  <si>
    <t xml:space="preserve">           财政补贴收入</t>
  </si>
  <si>
    <t xml:space="preserve">           其他收入</t>
  </si>
  <si>
    <t xml:space="preserve">           转移收入</t>
  </si>
  <si>
    <t xml:space="preserve">           上级补助收入</t>
  </si>
  <si>
    <t>（二）失业保险基金收入</t>
  </si>
  <si>
    <t>（三）城镇职工基本医疗保险基金收入</t>
  </si>
  <si>
    <t>（四）工伤保险基金收入</t>
  </si>
  <si>
    <t>（五）生育保险基金收入</t>
  </si>
  <si>
    <t>（六）城乡居民基本养老保险基金收入</t>
  </si>
  <si>
    <t xml:space="preserve">     其中：个人缴费收入</t>
  </si>
  <si>
    <t xml:space="preserve">           政府补贴收入</t>
  </si>
  <si>
    <t xml:space="preserve">           委托投资收益</t>
  </si>
  <si>
    <t>（七）城镇居民基本医疗保险基金收入</t>
  </si>
  <si>
    <t xml:space="preserve">     其中：缴费收入</t>
  </si>
  <si>
    <t>（八）新型农村合作医疗基金收入</t>
  </si>
  <si>
    <t>（九）机关事业单位养老保险基金收入</t>
  </si>
  <si>
    <t xml:space="preserve">     其中：社会保险费收入</t>
  </si>
  <si>
    <t>二、社会保险基金支出合计</t>
  </si>
  <si>
    <t>（一）企业职工基本养老保险基金支出</t>
  </si>
  <si>
    <t xml:space="preserve">     其中：养老金支出</t>
  </si>
  <si>
    <t xml:space="preserve">           丧葬抚恤补助支出</t>
  </si>
  <si>
    <t xml:space="preserve">           转移支出</t>
  </si>
  <si>
    <t>（二）失业保险基金支出</t>
  </si>
  <si>
    <t xml:space="preserve">     其中：失业保险金支出</t>
  </si>
  <si>
    <t xml:space="preserve">           医疗补助金支出</t>
  </si>
  <si>
    <t xml:space="preserve">           职业培训支出</t>
  </si>
  <si>
    <t xml:space="preserve">           稳定岗位补贴支出</t>
  </si>
  <si>
    <t xml:space="preserve">           其他费用支出</t>
  </si>
  <si>
    <t xml:space="preserve">           上解上级支出</t>
  </si>
  <si>
    <t>（三）城镇职工基本医疗保险基金支出</t>
  </si>
  <si>
    <t xml:space="preserve">     其中：医疗保险待遇支出</t>
  </si>
  <si>
    <t>（四）工伤保险基金支出</t>
  </si>
  <si>
    <t xml:space="preserve">     其中：工伤保险待遇支出</t>
  </si>
  <si>
    <t xml:space="preserve">           劳动能力鉴定支出</t>
  </si>
  <si>
    <t>（五）生育保险基金支出</t>
  </si>
  <si>
    <t xml:space="preserve">     其中：医疗费用支出</t>
  </si>
  <si>
    <t xml:space="preserve">           生育津贴支出</t>
  </si>
  <si>
    <t>（六）城乡居民基本养老保险基金支出</t>
  </si>
  <si>
    <t xml:space="preserve">     其中：社会保险待遇支出</t>
  </si>
  <si>
    <t xml:space="preserve">           个人账户养老金支出</t>
  </si>
  <si>
    <t xml:space="preserve">           其他支出</t>
  </si>
  <si>
    <t>（七）城镇居民基本医疗保险基金支出</t>
  </si>
  <si>
    <t xml:space="preserve">           购买大病保险支出</t>
  </si>
  <si>
    <t>（八）新型农村合作医疗基金支出</t>
  </si>
  <si>
    <t>（九）机关事业单位基本养老保险基金支出</t>
  </si>
  <si>
    <t xml:space="preserve">     其中：基本养老金支出</t>
  </si>
  <si>
    <t>三、社会保险基金本年收支结余合计</t>
  </si>
  <si>
    <t>（一）企业职工基本养老保险基金收支结余</t>
  </si>
  <si>
    <t>（二）失业保险基金收支结余</t>
  </si>
  <si>
    <t>（三）城镇职工基本医疗保险基金收支结余</t>
  </si>
  <si>
    <t>（四）工伤保险基金收支结余</t>
  </si>
  <si>
    <t>（五）生育保险基金收支结余</t>
  </si>
  <si>
    <t>（五）城乡居民基本养老保险基金收支结余</t>
  </si>
  <si>
    <t>（七）城镇居民基本医疗保险基金收支结余</t>
  </si>
  <si>
    <t>（八）新型农村合作医疗基金收支结余</t>
  </si>
  <si>
    <t>（九）机关事业单位基本养老保险基金收支结余</t>
  </si>
  <si>
    <t>四、社会保险基金年末滚存结余合计</t>
  </si>
  <si>
    <t>（一）企业职工基本养老保险基金滚存结余</t>
  </si>
  <si>
    <t>（二）失业保险基金滚存结余</t>
  </si>
  <si>
    <t>（三）城镇职工基本医疗保险基金滚存结余</t>
  </si>
  <si>
    <t>（四）工伤保险基金滚存结余</t>
  </si>
  <si>
    <t>（五）生育保险基金滚存结余</t>
  </si>
  <si>
    <t>（五）城乡居民基本养老保险基金滚存结余</t>
  </si>
  <si>
    <t>（七）城镇居民基本医疗保险基金滚存结余</t>
  </si>
  <si>
    <t>（八）新型农村合作医疗基金滚存结余</t>
  </si>
  <si>
    <t>（九）机关事业单位基本养老保险基金滚存结余</t>
  </si>
  <si>
    <t>全州县2023年末地方政府债务限额表</t>
  </si>
  <si>
    <t>项    目</t>
  </si>
  <si>
    <t>金     额</t>
  </si>
  <si>
    <t>合    计</t>
  </si>
  <si>
    <t>一般债务</t>
  </si>
  <si>
    <t>专项债务</t>
  </si>
  <si>
    <t>全州县2023年政府性债务余额表</t>
  </si>
  <si>
    <t>项目名称</t>
  </si>
  <si>
    <t>具体项目名称</t>
  </si>
  <si>
    <t>金      额</t>
  </si>
  <si>
    <t>备注</t>
  </si>
  <si>
    <t>合计</t>
  </si>
  <si>
    <t>政府债务</t>
  </si>
  <si>
    <t>小计</t>
  </si>
  <si>
    <t>一般债券</t>
  </si>
  <si>
    <t>国际组织贷款</t>
  </si>
  <si>
    <t>专项债券</t>
  </si>
  <si>
    <t>政府负有担保责任的债务</t>
  </si>
  <si>
    <t>或有债务</t>
  </si>
  <si>
    <t>政府可能承担一定救助责任的债务</t>
  </si>
  <si>
    <t>项目编码</t>
  </si>
  <si>
    <t>项目领域</t>
  </si>
  <si>
    <t>项目主管部门</t>
  </si>
  <si>
    <t>项目实施单位</t>
  </si>
  <si>
    <t>债券性质</t>
  </si>
  <si>
    <t>债券规模</t>
  </si>
  <si>
    <t>发行时间（年/月）</t>
  </si>
  <si>
    <t>全州县中医院住院楼建设项目</t>
  </si>
  <si>
    <t>45032422D000000053035</t>
  </si>
  <si>
    <t>1201 公立医院</t>
  </si>
  <si>
    <t>全州县卫生健康局</t>
  </si>
  <si>
    <t>全州县中医医院</t>
  </si>
  <si>
    <t>广西全州县桂北粮食仓储物流中心项目</t>
  </si>
  <si>
    <t>45032420D000000055729</t>
  </si>
  <si>
    <t>81802 粮食仓储物流设施</t>
  </si>
  <si>
    <t>广西全州国家粮食储备库</t>
  </si>
  <si>
    <t>全州县城北新区农产品批发市场项目</t>
  </si>
  <si>
    <t>45032422D000000053021</t>
  </si>
  <si>
    <t xml:space="preserve"> 农贸市场</t>
  </si>
  <si>
    <t>全州县人民政府城北新区管理委员会</t>
  </si>
  <si>
    <t>支持中小银行发展项目</t>
  </si>
  <si>
    <t>金融</t>
  </si>
  <si>
    <t>全州县人民政府</t>
  </si>
  <si>
    <t>全州县农村合作银行</t>
  </si>
  <si>
    <t>全州县保障性住房建设项目</t>
  </si>
  <si>
    <t>45032423ZW00000000008</t>
  </si>
  <si>
    <t>9099 其他存量项目</t>
  </si>
  <si>
    <t>全州县财政局</t>
  </si>
  <si>
    <t>全州县产业园区基础设施建设项目</t>
  </si>
  <si>
    <t>45032423ZW00000000009</t>
  </si>
  <si>
    <t>全州县城镇供排水、污水处理建设项目</t>
  </si>
  <si>
    <t>45032423ZW00000000010</t>
  </si>
  <si>
    <t>全州县城镇老旧小区改造建设项目</t>
  </si>
  <si>
    <t>45032423ZW00000000011</t>
  </si>
  <si>
    <t>全州县高标准农田建设项目</t>
  </si>
  <si>
    <t>45032423ZW00000000012</t>
  </si>
  <si>
    <t>全州县职业教育建设项目</t>
  </si>
  <si>
    <t>45032423ZW00000000014</t>
  </si>
  <si>
    <t>全州县教育基础设施建设项目</t>
  </si>
  <si>
    <t>45032423ZW00000000015</t>
  </si>
  <si>
    <t>全州县医院公共卫生设施建设项目</t>
  </si>
  <si>
    <t>45032423ZW00000000016</t>
  </si>
  <si>
    <t>全州县康养建设项目</t>
  </si>
  <si>
    <t>45032423ZW00000000017</t>
  </si>
  <si>
    <t>全州县垃圾收集处理建设项目</t>
  </si>
  <si>
    <t>45032423ZW00000000018</t>
  </si>
  <si>
    <t>全州县学前教育建设项目</t>
  </si>
  <si>
    <t>45032423ZW00000000019</t>
  </si>
  <si>
    <t>全州县水利水库建设项目</t>
  </si>
  <si>
    <t>45032423ZW00000000021</t>
  </si>
  <si>
    <t>全州县文化旅游建设项目</t>
  </si>
  <si>
    <t>45032423ZW00000000022</t>
  </si>
  <si>
    <t>全州县公共服务基础设施建设项目</t>
  </si>
  <si>
    <t>45032423ZW00000000013</t>
  </si>
  <si>
    <t>全州县路网交通枢纽建设项目</t>
  </si>
  <si>
    <t>45032423ZW00000000020</t>
  </si>
  <si>
    <t>全州县公安局石塘派出所综合业务用房</t>
  </si>
  <si>
    <t>45032423ZW00000000029</t>
  </si>
  <si>
    <t>0605 其他社会事业</t>
  </si>
  <si>
    <t>全州县公安局</t>
  </si>
  <si>
    <t>全州县2023年农村公办学校校舍安全保障长效机制项目</t>
  </si>
  <si>
    <t>45032417D000000049304</t>
  </si>
  <si>
    <t>全州县教育局</t>
  </si>
  <si>
    <t>全州县2023年农村义务教育教师周转房专项资金项目</t>
  </si>
  <si>
    <t>45032422D000000055507</t>
  </si>
  <si>
    <t>060201 学前教育</t>
  </si>
  <si>
    <t>全州县广西公共卫生防控救治能力建设三年行动计划项目</t>
  </si>
  <si>
    <t>45032422D000000048082</t>
  </si>
  <si>
    <t>0601 卫生健康（含应急医疗救治设施、公共卫生设施）</t>
  </si>
  <si>
    <t>全州县水利项目</t>
  </si>
  <si>
    <t>45032421D000000049746</t>
  </si>
  <si>
    <t>0402 水利</t>
  </si>
  <si>
    <t>全州县水利局</t>
  </si>
  <si>
    <t>2022年全州县城镇保障性安居工程项目</t>
  </si>
  <si>
    <t>45032421D000000049161</t>
  </si>
  <si>
    <t>0902 保障性租赁住房</t>
  </si>
  <si>
    <t>全州县住房和城乡建设局</t>
  </si>
  <si>
    <t>2023年全州县背街小巷整治改造提升项目</t>
  </si>
  <si>
    <t>45032422D000000055154</t>
  </si>
  <si>
    <t>0901 城镇老旧小区改造</t>
  </si>
  <si>
    <t>全州县乡村道路三项工程</t>
  </si>
  <si>
    <t>45032422D000000055805</t>
  </si>
  <si>
    <t>00 其他</t>
  </si>
  <si>
    <t>全州县交通运输局</t>
  </si>
  <si>
    <t>全州县应急广播体系建设项目</t>
  </si>
  <si>
    <t>45032423ZW00000000030</t>
  </si>
  <si>
    <t>0604 文化旅游</t>
  </si>
  <si>
    <t>全州县文化广电体育和旅游局本级</t>
  </si>
  <si>
    <t>桂林市全州县黄沙河镇洮阳初中2#教师周转宿舍</t>
  </si>
  <si>
    <t>45032423ZW00000000002</t>
  </si>
  <si>
    <t>全州县财政局教科文股</t>
  </si>
  <si>
    <t>全州县小型水库安全运行</t>
  </si>
  <si>
    <t>45032423ZW00000000001</t>
  </si>
  <si>
    <t>全州县黄沙河镇污水处理管网延伸工程</t>
  </si>
  <si>
    <t>45032423ZW00000000003</t>
  </si>
  <si>
    <t>0501 城镇污水垃圾收集处理</t>
  </si>
  <si>
    <t>全州县绍水镇污水处理管网延伸工程</t>
  </si>
  <si>
    <t>45032423ZW00000000004</t>
  </si>
  <si>
    <t>全州县庙头镇污水处理管网延伸工程</t>
  </si>
  <si>
    <t>45032423ZW00000000005</t>
  </si>
  <si>
    <t>注：本表反映上一年度新增地方政府债券资金使用情况，由县级以上地方各级财政部门在同级人民代表大会常务委员会批准决算后二十日内公开。</t>
  </si>
  <si>
    <t xml:space="preserve">   全州县2023年一般公共预算“三公”经费支出决算表</t>
  </si>
  <si>
    <t xml:space="preserve">    单位：万元</t>
  </si>
  <si>
    <t>项  目</t>
  </si>
  <si>
    <t>2022年决算数</t>
  </si>
  <si>
    <t>2023年预算数</t>
  </si>
  <si>
    <t>2023年决算数</t>
  </si>
  <si>
    <t>较上年同比增减</t>
  </si>
  <si>
    <t>合  计</t>
  </si>
  <si>
    <t>1.因公出国(境)费用</t>
  </si>
  <si>
    <t>2.公务接待费</t>
  </si>
  <si>
    <t>3.公务用车费</t>
  </si>
  <si>
    <t>其中：（1）公务用车运行维护费</t>
  </si>
  <si>
    <t xml:space="preserve">      （2）公务用车购置</t>
  </si>
  <si>
    <t xml:space="preserve">    注：按照财政部和部门预算管理的有关规定，“三公”经费包括在部门预算基本支出和项目支出中安排的因公出国（境）经费、公务用车购置及运行费和公务接待费。其中：（1）因公出国（境）经费反映单位工作人员公务出国（境）的住宿费、差旅费、伙食补助费、杂费、培训费等支出。(2)公务用车购置及运行费反映单位公务用车购置费及租用费、燃料费、维修费、过路过桥费、保险费、安全奖励费用等支出，公务用车指用于履行公务的机动车辆，包括一般公务用车和执法执勤用车。(3)公务接待费反映单位按规定开支的各类公务接待（含外宾接待）支出。
</t>
  </si>
</sst>
</file>

<file path=xl/styles.xml><?xml version="1.0" encoding="utf-8"?>
<styleSheet xmlns="http://schemas.openxmlformats.org/spreadsheetml/2006/main" xmlns:mc="http://schemas.openxmlformats.org/markup-compatibility/2006" xmlns:xr9="http://schemas.microsoft.com/office/spreadsheetml/2016/revision9" mc:Ignorable="xr9">
  <numFmts count="16">
    <numFmt numFmtId="41" formatCode="_ * #,##0_ ;_ * \-#,##0_ ;_ * &quot;-&quot;_ ;_ @_ "/>
    <numFmt numFmtId="176" formatCode="* #,##0.00;* \-#,##0.00;* &quot;-&quot;??;@"/>
    <numFmt numFmtId="177" formatCode="* _-&quot;￥&quot;#,##0.00;* \-&quot;￥&quot;#,##0.00;* _-&quot;￥&quot;&quot;-&quot;??;@"/>
    <numFmt numFmtId="178" formatCode="* #,##0;* \-#,##0;* &quot;-&quot;;@"/>
    <numFmt numFmtId="179" formatCode="* _-&quot;￥&quot;#,##0;* \-&quot;￥&quot;#,##0;* _-&quot;￥&quot;&quot;-&quot;;@"/>
    <numFmt numFmtId="180" formatCode="#,##0_ "/>
    <numFmt numFmtId="181" formatCode="#,##0.00_ "/>
    <numFmt numFmtId="182" formatCode="yyyy&quot;年&quot;m&quot;月&quot;d&quot;日&quot;;@"/>
    <numFmt numFmtId="183" formatCode="0.00_ "/>
    <numFmt numFmtId="184" formatCode="0_ "/>
    <numFmt numFmtId="185" formatCode="0.0_ "/>
    <numFmt numFmtId="186" formatCode="0.0%"/>
    <numFmt numFmtId="187" formatCode="0.00_);[Red]\(0.00\)"/>
    <numFmt numFmtId="188" formatCode="_ * #,##0_ ;_ * \-#,##0_ ;_ * &quot;-&quot;??_ ;_ @_ "/>
    <numFmt numFmtId="189" formatCode="#,##0_);[Red]\(#,##0\)"/>
    <numFmt numFmtId="190" formatCode="0.000_ "/>
  </numFmts>
  <fonts count="62">
    <font>
      <sz val="12"/>
      <name val="宋体"/>
      <charset val="134"/>
    </font>
    <font>
      <b/>
      <sz val="12"/>
      <name val="宋体"/>
      <charset val="134"/>
    </font>
    <font>
      <b/>
      <sz val="16"/>
      <name val="宋体"/>
      <charset val="134"/>
    </font>
    <font>
      <sz val="12"/>
      <color theme="1"/>
      <name val="宋体"/>
      <charset val="134"/>
    </font>
    <font>
      <sz val="16"/>
      <color indexed="8"/>
      <name val="宋体"/>
      <charset val="134"/>
      <scheme val="minor"/>
    </font>
    <font>
      <sz val="10"/>
      <color indexed="8"/>
      <name val="宋体"/>
      <charset val="134"/>
      <scheme val="minor"/>
    </font>
    <font>
      <sz val="10"/>
      <name val="宋体"/>
      <charset val="134"/>
      <scheme val="minor"/>
    </font>
    <font>
      <b/>
      <sz val="18"/>
      <name val="SimSun"/>
      <charset val="134"/>
    </font>
    <font>
      <sz val="11"/>
      <name val="SimSun"/>
      <charset val="134"/>
    </font>
    <font>
      <b/>
      <sz val="10"/>
      <name val="SimSun"/>
      <charset val="134"/>
    </font>
    <font>
      <sz val="9"/>
      <name val="宋体"/>
      <charset val="134"/>
    </font>
    <font>
      <sz val="10"/>
      <name val="SimSun"/>
      <charset val="134"/>
    </font>
    <font>
      <sz val="9"/>
      <color rgb="FF000000"/>
      <name val="宋体"/>
      <charset val="134"/>
    </font>
    <font>
      <sz val="10"/>
      <name val="宋体"/>
      <charset val="134"/>
    </font>
    <font>
      <b/>
      <sz val="20"/>
      <name val="方正小标宋_GBK"/>
      <charset val="134"/>
    </font>
    <font>
      <sz val="12"/>
      <color indexed="8"/>
      <name val="宋体"/>
      <charset val="134"/>
    </font>
    <font>
      <b/>
      <sz val="12"/>
      <color indexed="8"/>
      <name val="宋体"/>
      <charset val="134"/>
    </font>
    <font>
      <b/>
      <sz val="20"/>
      <color indexed="8"/>
      <name val="方正小标宋_GBK"/>
      <charset val="134"/>
    </font>
    <font>
      <sz val="18"/>
      <name val="宋体"/>
      <charset val="134"/>
    </font>
    <font>
      <b/>
      <sz val="11"/>
      <name val="宋体"/>
      <charset val="134"/>
    </font>
    <font>
      <sz val="11"/>
      <name val="宋体"/>
      <charset val="134"/>
    </font>
    <font>
      <sz val="11"/>
      <name val="宋体"/>
      <charset val="134"/>
      <scheme val="minor"/>
    </font>
    <font>
      <b/>
      <sz val="20"/>
      <name val="宋体"/>
      <charset val="134"/>
    </font>
    <font>
      <b/>
      <sz val="8"/>
      <name val="黑体"/>
      <charset val="134"/>
    </font>
    <font>
      <b/>
      <sz val="20"/>
      <color theme="1"/>
      <name val="方正小标宋_GBK"/>
      <charset val="134"/>
    </font>
    <font>
      <b/>
      <sz val="11"/>
      <color theme="1"/>
      <name val="宋体"/>
      <charset val="134"/>
    </font>
    <font>
      <sz val="11"/>
      <color theme="1"/>
      <name val="宋体"/>
      <charset val="134"/>
    </font>
    <font>
      <b/>
      <sz val="12"/>
      <color theme="1"/>
      <name val="宋体"/>
      <charset val="134"/>
    </font>
    <font>
      <sz val="12"/>
      <name val="Times New Roman"/>
      <charset val="0"/>
    </font>
    <font>
      <b/>
      <sz val="10"/>
      <name val="宋体"/>
      <charset val="134"/>
    </font>
    <font>
      <sz val="11"/>
      <name val="Times New Roman"/>
      <charset val="0"/>
    </font>
    <font>
      <b/>
      <sz val="11"/>
      <name val="黑体"/>
      <charset val="134"/>
    </font>
    <font>
      <b/>
      <sz val="10"/>
      <name val="黑体"/>
      <charset val="134"/>
    </font>
    <font>
      <sz val="12"/>
      <name val="黑体"/>
      <charset val="134"/>
    </font>
    <font>
      <b/>
      <sz val="24"/>
      <name val="宋体"/>
      <charset val="134"/>
    </font>
    <font>
      <sz val="24"/>
      <name val="宋体"/>
      <charset val="134"/>
    </font>
    <font>
      <sz val="16"/>
      <name val="宋体"/>
      <charset val="134"/>
    </font>
    <font>
      <sz val="14"/>
      <name val="黑体"/>
      <charset val="134"/>
    </font>
    <font>
      <sz val="36"/>
      <name val="方正小标宋_GBK"/>
      <charset val="134"/>
    </font>
    <font>
      <b/>
      <sz val="36"/>
      <name val="宋体"/>
      <charset val="134"/>
    </font>
    <font>
      <b/>
      <sz val="36"/>
      <name val="Times New Roman"/>
      <charset val="0"/>
    </font>
    <font>
      <sz val="20"/>
      <name val="方正小标宋简体"/>
      <charset val="134"/>
    </font>
    <font>
      <b/>
      <sz val="10"/>
      <name val="Arial"/>
      <charset val="0"/>
    </font>
    <font>
      <u/>
      <sz val="12"/>
      <color indexed="12"/>
      <name val="宋体"/>
      <charset val="134"/>
    </font>
    <font>
      <u/>
      <sz val="12"/>
      <color indexed="36"/>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1"/>
      <color indexed="8"/>
      <name val="宋体"/>
      <charset val="134"/>
    </font>
  </fonts>
  <fills count="19">
    <fill>
      <patternFill patternType="none"/>
    </fill>
    <fill>
      <patternFill patternType="gray125"/>
    </fill>
    <fill>
      <patternFill patternType="solid">
        <fgColor indexed="13"/>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54"/>
        <bgColor indexed="64"/>
      </patternFill>
    </fill>
    <fill>
      <patternFill patternType="solid">
        <fgColor indexed="27"/>
        <bgColor indexed="64"/>
      </patternFill>
    </fill>
    <fill>
      <patternFill patternType="solid">
        <fgColor indexed="31"/>
        <bgColor indexed="64"/>
      </patternFill>
    </fill>
    <fill>
      <patternFill patternType="solid">
        <fgColor indexed="22"/>
        <bgColor indexed="64"/>
      </patternFill>
    </fill>
    <fill>
      <patternFill patternType="solid">
        <fgColor indexed="25"/>
        <bgColor indexed="64"/>
      </patternFill>
    </fill>
    <fill>
      <patternFill patternType="solid">
        <fgColor indexed="29"/>
        <bgColor indexed="64"/>
      </patternFill>
    </fill>
    <fill>
      <patternFill patternType="solid">
        <fgColor indexed="23"/>
        <bgColor indexed="64"/>
      </patternFill>
    </fill>
    <fill>
      <patternFill patternType="solid">
        <fgColor indexed="49"/>
        <bgColor indexed="64"/>
      </patternFill>
    </fill>
    <fill>
      <patternFill patternType="solid">
        <fgColor indexed="44"/>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diagonal/>
    </border>
    <border>
      <left/>
      <right/>
      <top/>
      <bottom style="thin">
        <color auto="1"/>
      </bottom>
      <diagonal/>
    </border>
    <border>
      <left/>
      <right style="thin">
        <color auto="1"/>
      </right>
      <top/>
      <bottom style="thin">
        <color auto="1"/>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indexed="8"/>
      </bottom>
      <diagonal/>
    </border>
    <border>
      <left style="thin">
        <color indexed="22"/>
      </left>
      <right style="thin">
        <color indexed="22"/>
      </right>
      <top style="thin">
        <color indexed="22"/>
      </top>
      <bottom style="thin">
        <color indexed="22"/>
      </bottom>
      <diagonal/>
    </border>
    <border>
      <left/>
      <right/>
      <top/>
      <bottom style="thick">
        <color indexed="54"/>
      </bottom>
      <diagonal/>
    </border>
    <border>
      <left/>
      <right/>
      <top/>
      <bottom style="thick">
        <color indexed="44"/>
      </bottom>
      <diagonal/>
    </border>
    <border>
      <left/>
      <right/>
      <top/>
      <bottom style="medium">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54"/>
      </top>
      <bottom style="double">
        <color indexed="54"/>
      </bottom>
      <diagonal/>
    </border>
  </borders>
  <cellStyleXfs count="66">
    <xf numFmtId="0" fontId="0" fillId="0" borderId="0"/>
    <xf numFmtId="176" fontId="42" fillId="0" borderId="0" applyFont="0" applyFill="0" applyBorder="0" applyAlignment="0" applyProtection="0"/>
    <xf numFmtId="177" fontId="42" fillId="0" borderId="0" applyFont="0" applyFill="0" applyBorder="0" applyAlignment="0" applyProtection="0"/>
    <xf numFmtId="9" fontId="42" fillId="0" borderId="0" applyFont="0" applyFill="0" applyBorder="0" applyAlignment="0" applyProtection="0"/>
    <xf numFmtId="178" fontId="42" fillId="0" borderId="0" applyFont="0" applyFill="0" applyBorder="0" applyAlignment="0" applyProtection="0"/>
    <xf numFmtId="179" fontId="42" fillId="0" borderId="0" applyFont="0" applyFill="0" applyBorder="0" applyAlignment="0" applyProtection="0"/>
    <xf numFmtId="0" fontId="43"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0" fillId="3" borderId="18" applyNumberFormat="0" applyFont="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19" applyNumberFormat="0" applyFill="0" applyAlignment="0" applyProtection="0">
      <alignment vertical="center"/>
    </xf>
    <xf numFmtId="0" fontId="49" fillId="0" borderId="20" applyNumberFormat="0" applyFill="0" applyAlignment="0" applyProtection="0">
      <alignment vertical="center"/>
    </xf>
    <xf numFmtId="0" fontId="50" fillId="0" borderId="21" applyNumberFormat="0" applyFill="0" applyAlignment="0" applyProtection="0">
      <alignment vertical="center"/>
    </xf>
    <xf numFmtId="0" fontId="50" fillId="0" borderId="0" applyNumberFormat="0" applyFill="0" applyBorder="0" applyAlignment="0" applyProtection="0">
      <alignment vertical="center"/>
    </xf>
    <xf numFmtId="0" fontId="51" fillId="4" borderId="22" applyNumberFormat="0" applyAlignment="0" applyProtection="0">
      <alignment vertical="center"/>
    </xf>
    <xf numFmtId="0" fontId="52" fillId="5" borderId="23" applyNumberFormat="0" applyAlignment="0" applyProtection="0">
      <alignment vertical="center"/>
    </xf>
    <xf numFmtId="0" fontId="53" fillId="5" borderId="22" applyNumberFormat="0" applyAlignment="0" applyProtection="0">
      <alignment vertical="center"/>
    </xf>
    <xf numFmtId="0" fontId="54" fillId="6" borderId="24" applyNumberFormat="0" applyAlignment="0" applyProtection="0">
      <alignment vertical="center"/>
    </xf>
    <xf numFmtId="0" fontId="55" fillId="0" borderId="25" applyNumberFormat="0" applyFill="0" applyAlignment="0" applyProtection="0">
      <alignment vertical="center"/>
    </xf>
    <xf numFmtId="0" fontId="56" fillId="0" borderId="26" applyNumberFormat="0" applyFill="0" applyAlignment="0" applyProtection="0">
      <alignment vertical="center"/>
    </xf>
    <xf numFmtId="0" fontId="57" fillId="7" borderId="0" applyNumberFormat="0" applyBorder="0" applyAlignment="0" applyProtection="0">
      <alignment vertical="center"/>
    </xf>
    <xf numFmtId="0" fontId="58" fillId="8" borderId="0" applyNumberFormat="0" applyBorder="0" applyAlignment="0" applyProtection="0">
      <alignment vertical="center"/>
    </xf>
    <xf numFmtId="0" fontId="59" fillId="9" borderId="0" applyNumberFormat="0" applyBorder="0" applyAlignment="0" applyProtection="0">
      <alignment vertical="center"/>
    </xf>
    <xf numFmtId="0" fontId="60" fillId="10" borderId="0" applyNumberFormat="0" applyBorder="0" applyAlignment="0" applyProtection="0">
      <alignment vertical="center"/>
    </xf>
    <xf numFmtId="0" fontId="61" fillId="11" borderId="0" applyNumberFormat="0" applyBorder="0" applyAlignment="0" applyProtection="0">
      <alignment vertical="center"/>
    </xf>
    <xf numFmtId="0" fontId="61" fillId="12" borderId="0" applyNumberFormat="0" applyBorder="0" applyAlignment="0" applyProtection="0">
      <alignment vertical="center"/>
    </xf>
    <xf numFmtId="0" fontId="60" fillId="13" borderId="0" applyNumberFormat="0" applyBorder="0" applyAlignment="0" applyProtection="0">
      <alignment vertical="center"/>
    </xf>
    <xf numFmtId="0" fontId="60" fillId="14" borderId="0" applyNumberFormat="0" applyBorder="0" applyAlignment="0" applyProtection="0">
      <alignment vertical="center"/>
    </xf>
    <xf numFmtId="0" fontId="61" fillId="3" borderId="0" applyNumberFormat="0" applyBorder="0" applyAlignment="0" applyProtection="0">
      <alignment vertical="center"/>
    </xf>
    <xf numFmtId="0" fontId="61" fillId="4" borderId="0" applyNumberFormat="0" applyBorder="0" applyAlignment="0" applyProtection="0">
      <alignment vertical="center"/>
    </xf>
    <xf numFmtId="0" fontId="60" fillId="15" borderId="0" applyNumberFormat="0" applyBorder="0" applyAlignment="0" applyProtection="0">
      <alignment vertical="center"/>
    </xf>
    <xf numFmtId="0" fontId="60" fillId="16" borderId="0" applyNumberFormat="0" applyBorder="0" applyAlignment="0" applyProtection="0">
      <alignment vertical="center"/>
    </xf>
    <xf numFmtId="0" fontId="61" fillId="3" borderId="0" applyNumberFormat="0" applyBorder="0" applyAlignment="0" applyProtection="0">
      <alignment vertical="center"/>
    </xf>
    <xf numFmtId="0" fontId="61" fillId="7" borderId="0" applyNumberFormat="0" applyBorder="0" applyAlignment="0" applyProtection="0">
      <alignment vertical="center"/>
    </xf>
    <xf numFmtId="0" fontId="60" fillId="13" borderId="0" applyNumberFormat="0" applyBorder="0" applyAlignment="0" applyProtection="0">
      <alignment vertical="center"/>
    </xf>
    <xf numFmtId="0" fontId="60" fillId="10" borderId="0" applyNumberFormat="0" applyBorder="0" applyAlignment="0" applyProtection="0">
      <alignment vertical="center"/>
    </xf>
    <xf numFmtId="0" fontId="61" fillId="12" borderId="0" applyNumberFormat="0" applyBorder="0" applyAlignment="0" applyProtection="0">
      <alignment vertical="center"/>
    </xf>
    <xf numFmtId="0" fontId="61" fillId="13" borderId="0" applyNumberFormat="0" applyBorder="0" applyAlignment="0" applyProtection="0">
      <alignment vertical="center"/>
    </xf>
    <xf numFmtId="0" fontId="60" fillId="13" borderId="0" applyNumberFormat="0" applyBorder="0" applyAlignment="0" applyProtection="0">
      <alignment vertical="center"/>
    </xf>
    <xf numFmtId="0" fontId="60" fillId="17" borderId="0" applyNumberFormat="0" applyBorder="0" applyAlignment="0" applyProtection="0">
      <alignment vertical="center"/>
    </xf>
    <xf numFmtId="0" fontId="61" fillId="11" borderId="0" applyNumberFormat="0" applyBorder="0" applyAlignment="0" applyProtection="0">
      <alignment vertical="center"/>
    </xf>
    <xf numFmtId="0" fontId="61" fillId="12" borderId="0" applyNumberFormat="0" applyBorder="0" applyAlignment="0" applyProtection="0">
      <alignment vertical="center"/>
    </xf>
    <xf numFmtId="0" fontId="60" fillId="18" borderId="0" applyNumberFormat="0" applyBorder="0" applyAlignment="0" applyProtection="0">
      <alignment vertical="center"/>
    </xf>
    <xf numFmtId="0" fontId="60" fillId="15" borderId="0" applyNumberFormat="0" applyBorder="0" applyAlignment="0" applyProtection="0">
      <alignment vertical="center"/>
    </xf>
    <xf numFmtId="0" fontId="61" fillId="3" borderId="0" applyNumberFormat="0" applyBorder="0" applyAlignment="0" applyProtection="0">
      <alignment vertical="center"/>
    </xf>
    <xf numFmtId="0" fontId="61" fillId="4" borderId="0" applyNumberFormat="0" applyBorder="0" applyAlignment="0" applyProtection="0">
      <alignment vertical="center"/>
    </xf>
    <xf numFmtId="0" fontId="60" fillId="4" borderId="0" applyNumberFormat="0" applyBorder="0" applyAlignment="0" applyProtection="0">
      <alignment vertical="center"/>
    </xf>
    <xf numFmtId="0" fontId="28" fillId="0" borderId="0"/>
    <xf numFmtId="0" fontId="0" fillId="0" borderId="0"/>
    <xf numFmtId="0" fontId="61" fillId="0" borderId="0">
      <alignment vertical="center"/>
    </xf>
    <xf numFmtId="0" fontId="28" fillId="0" borderId="0"/>
    <xf numFmtId="0" fontId="61"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61" fillId="0" borderId="0">
      <alignment vertical="center"/>
    </xf>
    <xf numFmtId="0" fontId="61" fillId="0" borderId="0">
      <alignment vertical="center"/>
    </xf>
    <xf numFmtId="0" fontId="0" fillId="0" borderId="0"/>
    <xf numFmtId="0" fontId="28" fillId="0" borderId="0"/>
    <xf numFmtId="0" fontId="28" fillId="0" borderId="0"/>
  </cellStyleXfs>
  <cellXfs count="379">
    <xf numFmtId="0" fontId="0" fillId="0" borderId="0" xfId="0"/>
    <xf numFmtId="0" fontId="1" fillId="0" borderId="0" xfId="0" applyFont="1"/>
    <xf numFmtId="0" fontId="2" fillId="0" borderId="0" xfId="0" applyFont="1" applyFill="1" applyAlignment="1">
      <alignment horizontal="center" vertical="center"/>
    </xf>
    <xf numFmtId="0" fontId="0" fillId="0" borderId="0" xfId="0" applyFont="1" applyFill="1" applyAlignment="1">
      <alignment vertical="center"/>
    </xf>
    <xf numFmtId="0" fontId="0"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180" fontId="0" fillId="0" borderId="2" xfId="0" applyNumberFormat="1" applyFont="1" applyFill="1" applyBorder="1" applyAlignment="1">
      <alignment horizontal="center" vertical="center"/>
    </xf>
    <xf numFmtId="180" fontId="3" fillId="0" borderId="2" xfId="0" applyNumberFormat="1" applyFont="1" applyFill="1" applyBorder="1" applyAlignment="1">
      <alignment horizontal="center" vertical="center"/>
    </xf>
    <xf numFmtId="10" fontId="0" fillId="0" borderId="1" xfId="0" applyNumberFormat="1" applyFont="1" applyBorder="1" applyAlignment="1">
      <alignment horizontal="center" vertical="center"/>
    </xf>
    <xf numFmtId="0" fontId="0" fillId="0" borderId="1" xfId="0" applyBorder="1"/>
    <xf numFmtId="0" fontId="0" fillId="0" borderId="1" xfId="0" applyFont="1" applyFill="1" applyBorder="1" applyAlignment="1">
      <alignment vertical="center"/>
    </xf>
    <xf numFmtId="180" fontId="0" fillId="0" borderId="1" xfId="0" applyNumberFormat="1" applyFont="1" applyFill="1" applyBorder="1" applyAlignment="1">
      <alignment horizontal="center" vertical="center"/>
    </xf>
    <xf numFmtId="180" fontId="0" fillId="0" borderId="1" xfId="0" applyNumberFormat="1" applyFont="1" applyFill="1" applyBorder="1" applyAlignment="1" applyProtection="1">
      <alignment horizontal="center" vertical="center"/>
    </xf>
    <xf numFmtId="0" fontId="0" fillId="0" borderId="3" xfId="0" applyFont="1" applyFill="1" applyBorder="1" applyAlignment="1">
      <alignment vertical="center"/>
    </xf>
    <xf numFmtId="180" fontId="0" fillId="0" borderId="3" xfId="0" applyNumberFormat="1" applyFont="1" applyFill="1" applyBorder="1" applyAlignment="1">
      <alignment horizontal="center" vertical="center"/>
    </xf>
    <xf numFmtId="0" fontId="0" fillId="0" borderId="1" xfId="0" applyFill="1" applyBorder="1"/>
    <xf numFmtId="49" fontId="0" fillId="0" borderId="3" xfId="0" applyNumberFormat="1" applyFont="1" applyFill="1" applyBorder="1" applyAlignment="1">
      <alignment vertical="center"/>
    </xf>
    <xf numFmtId="180" fontId="0" fillId="0" borderId="4" xfId="0" applyNumberFormat="1" applyFont="1" applyFill="1" applyBorder="1" applyAlignment="1">
      <alignment horizontal="center" vertical="center"/>
    </xf>
    <xf numFmtId="0" fontId="0" fillId="0" borderId="0" xfId="0" applyFont="1" applyFill="1" applyAlignment="1">
      <alignment horizontal="left" vertical="center" wrapText="1"/>
    </xf>
    <xf numFmtId="0" fontId="0" fillId="0" borderId="0" xfId="0" applyFill="1"/>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0" fontId="6"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181" fontId="7" fillId="0" borderId="0" xfId="0" applyNumberFormat="1" applyFont="1" applyFill="1" applyBorder="1" applyAlignment="1">
      <alignment horizontal="center" vertical="center" wrapText="1"/>
    </xf>
    <xf numFmtId="0" fontId="8" fillId="0" borderId="0" xfId="0" applyFont="1" applyFill="1" applyBorder="1" applyAlignment="1">
      <alignment horizontal="right" vertical="center" wrapText="1"/>
    </xf>
    <xf numFmtId="181" fontId="8" fillId="0" borderId="0" xfId="0" applyNumberFormat="1" applyFont="1" applyFill="1" applyBorder="1" applyAlignment="1">
      <alignment horizontal="right" vertical="center" wrapText="1"/>
    </xf>
    <xf numFmtId="0" fontId="8"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181" fontId="9" fillId="0" borderId="1" xfId="0" applyNumberFormat="1" applyFont="1" applyFill="1" applyBorder="1" applyAlignment="1">
      <alignment horizontal="center" vertical="center" wrapText="1"/>
    </xf>
    <xf numFmtId="4" fontId="10" fillId="0" borderId="1" xfId="0" applyNumberFormat="1" applyFont="1" applyFill="1" applyBorder="1" applyAlignment="1">
      <alignment horizontal="left" vertical="center" wrapText="1"/>
    </xf>
    <xf numFmtId="0" fontId="10" fillId="0" borderId="5" xfId="0" applyFont="1" applyFill="1" applyBorder="1" applyAlignment="1">
      <alignment horizontal="left" vertical="center" wrapText="1"/>
    </xf>
    <xf numFmtId="0" fontId="11" fillId="0" borderId="1" xfId="0" applyFont="1" applyFill="1" applyBorder="1" applyAlignment="1">
      <alignment horizontal="center" vertical="center" wrapText="1"/>
    </xf>
    <xf numFmtId="4" fontId="10" fillId="0" borderId="5" xfId="0" applyNumberFormat="1" applyFont="1" applyFill="1" applyBorder="1" applyAlignment="1">
      <alignment horizontal="center" vertical="center" wrapText="1"/>
    </xf>
    <xf numFmtId="182" fontId="10" fillId="0" borderId="5" xfId="0" applyNumberFormat="1" applyFont="1" applyFill="1" applyBorder="1" applyAlignment="1">
      <alignment horizontal="center" vertical="center" wrapText="1"/>
    </xf>
    <xf numFmtId="4" fontId="10" fillId="0" borderId="2" xfId="0" applyNumberFormat="1" applyFont="1" applyFill="1" applyBorder="1" applyAlignment="1">
      <alignment horizontal="left" vertical="center" wrapText="1"/>
    </xf>
    <xf numFmtId="183" fontId="12" fillId="0" borderId="1" xfId="0" applyNumberFormat="1" applyFont="1" applyFill="1" applyBorder="1" applyAlignment="1">
      <alignment horizontal="left" vertical="center" wrapText="1"/>
    </xf>
    <xf numFmtId="183" fontId="12" fillId="0" borderId="6" xfId="0" applyNumberFormat="1" applyFont="1" applyFill="1" applyBorder="1" applyAlignment="1">
      <alignment horizontal="left" vertical="center" wrapText="1"/>
    </xf>
    <xf numFmtId="4" fontId="10" fillId="0" borderId="5" xfId="0" applyNumberFormat="1" applyFont="1" applyFill="1" applyBorder="1" applyAlignment="1">
      <alignment horizontal="center" vertical="center"/>
    </xf>
    <xf numFmtId="0" fontId="10" fillId="0" borderId="7" xfId="0" applyFont="1" applyFill="1" applyBorder="1" applyAlignment="1">
      <alignment horizontal="left" vertical="center" wrapText="1"/>
    </xf>
    <xf numFmtId="0" fontId="11" fillId="0" borderId="2" xfId="0" applyFont="1" applyFill="1" applyBorder="1" applyAlignment="1">
      <alignment horizontal="center" vertical="center" wrapText="1"/>
    </xf>
    <xf numFmtId="4" fontId="10" fillId="0" borderId="7" xfId="0" applyNumberFormat="1" applyFont="1" applyFill="1" applyBorder="1" applyAlignment="1">
      <alignment horizontal="center" vertical="center"/>
    </xf>
    <xf numFmtId="182" fontId="10" fillId="0" borderId="7"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4" fontId="10" fillId="0" borderId="1" xfId="0" applyNumberFormat="1" applyFont="1" applyFill="1" applyBorder="1" applyAlignment="1">
      <alignment horizontal="center" vertical="center"/>
    </xf>
    <xf numFmtId="182" fontId="10" fillId="0" borderId="1"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181" fontId="13" fillId="0" borderId="10" xfId="0" applyNumberFormat="1"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0" xfId="0" applyFont="1" applyFill="1" applyBorder="1" applyAlignment="1">
      <alignment vertical="center" wrapText="1"/>
    </xf>
    <xf numFmtId="0" fontId="11" fillId="0" borderId="0" xfId="0" applyFont="1" applyFill="1" applyBorder="1" applyAlignment="1">
      <alignment horizontal="center" vertical="center" wrapText="1"/>
    </xf>
    <xf numFmtId="0" fontId="0" fillId="0" borderId="0" xfId="0" applyAlignment="1">
      <alignment vertical="center"/>
    </xf>
    <xf numFmtId="0" fontId="14" fillId="0" borderId="0" xfId="55" applyFont="1" applyBorder="1" applyAlignment="1">
      <alignment horizontal="center" vertical="center" wrapText="1"/>
    </xf>
    <xf numFmtId="0" fontId="14" fillId="0" borderId="0" xfId="55" applyFont="1" applyBorder="1" applyAlignment="1">
      <alignment vertical="center" wrapText="1"/>
    </xf>
    <xf numFmtId="0" fontId="0" fillId="0" borderId="8" xfId="55" applyNumberFormat="1" applyFill="1" applyBorder="1" applyAlignment="1" applyProtection="1">
      <alignment horizontal="left" vertical="center"/>
    </xf>
    <xf numFmtId="0" fontId="0" fillId="0" borderId="0" xfId="55" applyNumberFormat="1" applyFill="1" applyBorder="1" applyAlignment="1" applyProtection="1">
      <alignment horizontal="left" vertical="center"/>
    </xf>
    <xf numFmtId="0" fontId="15" fillId="0" borderId="0" xfId="55" applyNumberFormat="1" applyFont="1" applyFill="1" applyBorder="1" applyAlignment="1" applyProtection="1">
      <alignment horizontal="right" vertical="center"/>
    </xf>
    <xf numFmtId="0" fontId="0" fillId="0" borderId="0" xfId="55" applyNumberFormat="1" applyFont="1" applyFill="1" applyBorder="1" applyAlignment="1" applyProtection="1">
      <alignment vertical="center"/>
    </xf>
    <xf numFmtId="0" fontId="16" fillId="0" borderId="1" xfId="0" applyFont="1" applyBorder="1" applyAlignment="1">
      <alignment horizontal="center" vertical="center"/>
    </xf>
    <xf numFmtId="0" fontId="1" fillId="0" borderId="1" xfId="0" applyFont="1" applyBorder="1" applyAlignment="1">
      <alignment horizontal="center" vertical="center"/>
    </xf>
    <xf numFmtId="0" fontId="16" fillId="0" borderId="3" xfId="0" applyFont="1" applyBorder="1" applyAlignment="1">
      <alignment horizontal="center" vertical="center"/>
    </xf>
    <xf numFmtId="0" fontId="16" fillId="0" borderId="12" xfId="0" applyFont="1" applyBorder="1" applyAlignment="1">
      <alignment horizontal="center" vertical="center"/>
    </xf>
    <xf numFmtId="180" fontId="16" fillId="0" borderId="1" xfId="0" applyNumberFormat="1" applyFont="1" applyBorder="1" applyAlignment="1">
      <alignment horizontal="center" vertical="center"/>
    </xf>
    <xf numFmtId="0" fontId="0" fillId="0" borderId="1" xfId="0" applyBorder="1" applyAlignment="1">
      <alignment vertical="center"/>
    </xf>
    <xf numFmtId="0" fontId="15" fillId="0" borderId="2" xfId="0" applyFont="1" applyBorder="1" applyAlignment="1">
      <alignment horizontal="center" vertical="center"/>
    </xf>
    <xf numFmtId="0" fontId="15" fillId="0" borderId="1" xfId="0" applyFont="1" applyBorder="1" applyAlignment="1">
      <alignment horizontal="center" vertical="center"/>
    </xf>
    <xf numFmtId="180" fontId="15" fillId="0" borderId="1" xfId="0" applyNumberFormat="1" applyFont="1" applyBorder="1" applyAlignment="1">
      <alignment horizontal="center" vertical="center"/>
    </xf>
    <xf numFmtId="0" fontId="15" fillId="0" borderId="13" xfId="0" applyFont="1" applyBorder="1" applyAlignment="1">
      <alignment horizontal="center" vertical="center"/>
    </xf>
    <xf numFmtId="0" fontId="0" fillId="0" borderId="1" xfId="0" applyBorder="1" applyAlignment="1">
      <alignment horizontal="center" vertical="center"/>
    </xf>
    <xf numFmtId="0" fontId="15" fillId="0" borderId="11" xfId="0" applyFont="1" applyBorder="1" applyAlignment="1">
      <alignment horizontal="center" vertical="center"/>
    </xf>
    <xf numFmtId="0" fontId="15" fillId="0" borderId="3" xfId="0" applyFont="1" applyBorder="1" applyAlignment="1">
      <alignment horizontal="center" vertical="center"/>
    </xf>
    <xf numFmtId="0" fontId="15" fillId="0" borderId="12" xfId="0" applyFont="1" applyBorder="1" applyAlignment="1">
      <alignment horizontal="center" vertical="center"/>
    </xf>
    <xf numFmtId="180" fontId="0" fillId="0" borderId="1" xfId="0" applyNumberFormat="1" applyFont="1" applyBorder="1" applyAlignment="1">
      <alignment horizontal="center" vertical="center"/>
    </xf>
    <xf numFmtId="0" fontId="17" fillId="0" borderId="0" xfId="0" applyFont="1" applyAlignment="1">
      <alignment horizontal="center" vertical="center"/>
    </xf>
    <xf numFmtId="0" fontId="15" fillId="0" borderId="0" xfId="0" applyFont="1" applyAlignment="1">
      <alignment horizontal="right" vertical="center"/>
    </xf>
    <xf numFmtId="3" fontId="16" fillId="0" borderId="1" xfId="0" applyNumberFormat="1" applyFont="1" applyBorder="1" applyAlignment="1">
      <alignment horizontal="center" vertical="center"/>
    </xf>
    <xf numFmtId="181" fontId="0" fillId="0" borderId="0" xfId="0" applyNumberFormat="1" applyAlignment="1">
      <alignment vertical="center"/>
    </xf>
    <xf numFmtId="3" fontId="15" fillId="0" borderId="1" xfId="0" applyNumberFormat="1" applyFont="1" applyFill="1" applyBorder="1" applyAlignment="1">
      <alignment horizontal="center" vertical="center"/>
    </xf>
    <xf numFmtId="0" fontId="18" fillId="0" borderId="0" xfId="0" applyFont="1" applyFill="1" applyAlignment="1">
      <alignment horizontal="center" vertical="center" wrapText="1"/>
    </xf>
    <xf numFmtId="0" fontId="0" fillId="0" borderId="0" xfId="0" applyFont="1" applyFill="1" applyAlignment="1">
      <alignment horizontal="center" vertical="center" wrapText="1"/>
    </xf>
    <xf numFmtId="0" fontId="19" fillId="0" borderId="0" xfId="0" applyFont="1" applyFill="1" applyAlignment="1">
      <alignment horizontal="center" vertical="center" wrapText="1"/>
    </xf>
    <xf numFmtId="0" fontId="20" fillId="0" borderId="0" xfId="0" applyFont="1" applyFill="1" applyAlignment="1">
      <alignment vertical="center" wrapText="1"/>
    </xf>
    <xf numFmtId="0" fontId="0" fillId="0" borderId="0" xfId="0" applyFont="1" applyFill="1" applyAlignment="1">
      <alignment vertical="center" wrapText="1"/>
    </xf>
    <xf numFmtId="0" fontId="19" fillId="0" borderId="0" xfId="0" applyFont="1" applyFill="1" applyAlignment="1">
      <alignment vertical="center" wrapText="1"/>
    </xf>
    <xf numFmtId="0" fontId="1" fillId="0" borderId="0" xfId="0" applyFont="1" applyFill="1" applyAlignment="1">
      <alignment vertical="center" wrapText="1"/>
    </xf>
    <xf numFmtId="0" fontId="1" fillId="0" borderId="0" xfId="0" applyFont="1" applyFill="1" applyAlignment="1">
      <alignment horizontal="right" vertical="center" wrapText="1"/>
    </xf>
    <xf numFmtId="0" fontId="0" fillId="0" borderId="0" xfId="0" applyFont="1" applyFill="1" applyAlignment="1">
      <alignment horizontal="right" vertical="center" wrapText="1"/>
    </xf>
    <xf numFmtId="1" fontId="14" fillId="0" borderId="0" xfId="0" applyNumberFormat="1" applyFont="1" applyFill="1" applyAlignment="1">
      <alignment horizontal="center" vertical="center"/>
    </xf>
    <xf numFmtId="0" fontId="0" fillId="0" borderId="8" xfId="60" applyFont="1" applyFill="1" applyBorder="1" applyAlignment="1" applyProtection="1">
      <alignment horizontal="right"/>
    </xf>
    <xf numFmtId="0" fontId="19" fillId="0" borderId="1"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0" borderId="12" xfId="0" applyFont="1" applyFill="1" applyBorder="1" applyAlignment="1">
      <alignment horizontal="center" vertical="center" wrapText="1"/>
    </xf>
    <xf numFmtId="181" fontId="19" fillId="0" borderId="1" xfId="0" applyNumberFormat="1" applyFont="1" applyFill="1" applyBorder="1" applyAlignment="1">
      <alignment horizontal="center" vertical="center" wrapText="1"/>
    </xf>
    <xf numFmtId="0" fontId="19" fillId="0" borderId="3" xfId="0" applyFont="1" applyFill="1" applyBorder="1" applyAlignment="1">
      <alignment horizontal="left" vertical="center" wrapText="1"/>
    </xf>
    <xf numFmtId="180" fontId="19" fillId="0" borderId="1" xfId="0" applyNumberFormat="1" applyFont="1" applyFill="1" applyBorder="1" applyAlignment="1">
      <alignment horizontal="right" vertical="center"/>
    </xf>
    <xf numFmtId="10" fontId="19" fillId="0" borderId="1" xfId="0" applyNumberFormat="1" applyFont="1" applyFill="1" applyBorder="1" applyAlignment="1">
      <alignment vertical="center"/>
    </xf>
    <xf numFmtId="0" fontId="20" fillId="0" borderId="3" xfId="0" applyFont="1" applyFill="1" applyBorder="1" applyAlignment="1">
      <alignment horizontal="left" vertical="center" wrapText="1"/>
    </xf>
    <xf numFmtId="180" fontId="20" fillId="0" borderId="1" xfId="0" applyNumberFormat="1" applyFont="1" applyFill="1" applyBorder="1" applyAlignment="1">
      <alignment horizontal="right" vertical="center"/>
    </xf>
    <xf numFmtId="181" fontId="20" fillId="0" borderId="1" xfId="0" applyNumberFormat="1" applyFont="1" applyFill="1" applyBorder="1" applyAlignment="1">
      <alignment horizontal="right" vertical="center"/>
    </xf>
    <xf numFmtId="10" fontId="20" fillId="0" borderId="1" xfId="0" applyNumberFormat="1" applyFont="1" applyFill="1" applyBorder="1" applyAlignment="1">
      <alignment vertical="center"/>
    </xf>
    <xf numFmtId="184" fontId="20" fillId="0" borderId="1" xfId="0" applyNumberFormat="1" applyFont="1" applyFill="1" applyBorder="1" applyAlignment="1">
      <alignment vertical="center"/>
    </xf>
    <xf numFmtId="184" fontId="20" fillId="0" borderId="1" xfId="0" applyNumberFormat="1" applyFont="1" applyFill="1" applyBorder="1" applyAlignment="1">
      <alignment horizontal="right" vertical="center"/>
    </xf>
    <xf numFmtId="180" fontId="21" fillId="0" borderId="1" xfId="0" applyNumberFormat="1" applyFont="1" applyFill="1" applyBorder="1" applyAlignment="1">
      <alignment vertical="center" wrapText="1"/>
    </xf>
    <xf numFmtId="0" fontId="20" fillId="0" borderId="1" xfId="0" applyFont="1" applyFill="1" applyBorder="1" applyAlignment="1">
      <alignment vertical="center"/>
    </xf>
    <xf numFmtId="3" fontId="13" fillId="0" borderId="1" xfId="0" applyNumberFormat="1" applyFont="1" applyFill="1" applyBorder="1" applyAlignment="1" applyProtection="1">
      <alignment horizontal="right" vertical="center"/>
    </xf>
    <xf numFmtId="3" fontId="20" fillId="0" borderId="1" xfId="0" applyNumberFormat="1" applyFont="1" applyFill="1" applyBorder="1" applyAlignment="1" applyProtection="1">
      <alignment horizontal="right" vertical="center"/>
    </xf>
    <xf numFmtId="0" fontId="20" fillId="0" borderId="1" xfId="0" applyFont="1" applyFill="1" applyBorder="1" applyAlignment="1">
      <alignment horizontal="left" vertical="center" wrapText="1"/>
    </xf>
    <xf numFmtId="1" fontId="14" fillId="0" borderId="0" xfId="64" applyNumberFormat="1" applyFont="1" applyAlignment="1">
      <alignment horizontal="center" vertical="center" wrapText="1"/>
    </xf>
    <xf numFmtId="1" fontId="22" fillId="0" borderId="0" xfId="64" applyNumberFormat="1" applyFont="1" applyAlignment="1">
      <alignment horizontal="center" vertical="center" wrapText="1"/>
    </xf>
    <xf numFmtId="1" fontId="0" fillId="0" borderId="0" xfId="64" applyNumberFormat="1" applyFont="1" applyAlignment="1">
      <alignment horizontal="center" vertical="center" wrapText="1"/>
    </xf>
    <xf numFmtId="0" fontId="19" fillId="0" borderId="2" xfId="60" applyFont="1" applyBorder="1" applyAlignment="1" applyProtection="1">
      <alignment horizontal="center" vertical="center"/>
      <protection locked="0"/>
    </xf>
    <xf numFmtId="1" fontId="19" fillId="0" borderId="1" xfId="64" applyNumberFormat="1" applyFont="1" applyFill="1" applyBorder="1" applyAlignment="1">
      <alignment horizontal="center" vertical="center" wrapText="1"/>
    </xf>
    <xf numFmtId="0" fontId="19" fillId="0" borderId="1" xfId="60" applyFont="1" applyBorder="1" applyAlignment="1" applyProtection="1">
      <alignment horizontal="center" vertical="center" wrapText="1"/>
      <protection locked="0"/>
    </xf>
    <xf numFmtId="0" fontId="19" fillId="0" borderId="13" xfId="60" applyFont="1" applyBorder="1" applyAlignment="1" applyProtection="1">
      <alignment horizontal="center" vertical="center"/>
      <protection locked="0"/>
    </xf>
    <xf numFmtId="181" fontId="19" fillId="0" borderId="1" xfId="60" applyNumberFormat="1" applyFont="1" applyBorder="1" applyAlignment="1" applyProtection="1">
      <alignment horizontal="center" vertical="center" wrapText="1"/>
      <protection locked="0"/>
    </xf>
    <xf numFmtId="0" fontId="19" fillId="0" borderId="1" xfId="64" applyFont="1" applyFill="1" applyBorder="1" applyAlignment="1">
      <alignment horizontal="center" vertical="center" wrapText="1"/>
    </xf>
    <xf numFmtId="0" fontId="19" fillId="0" borderId="1" xfId="62" applyFont="1" applyFill="1" applyBorder="1" applyAlignment="1">
      <alignment horizontal="left" vertical="center" wrapText="1"/>
    </xf>
    <xf numFmtId="41" fontId="19" fillId="0" borderId="1" xfId="0" applyNumberFormat="1" applyFont="1" applyFill="1" applyBorder="1" applyAlignment="1">
      <alignment horizontal="right" vertical="center"/>
    </xf>
    <xf numFmtId="10" fontId="19" fillId="0" borderId="1" xfId="0" applyNumberFormat="1" applyFont="1" applyFill="1" applyBorder="1" applyAlignment="1">
      <alignment horizontal="right" vertical="center"/>
    </xf>
    <xf numFmtId="0" fontId="20" fillId="0" borderId="1" xfId="62" applyFont="1" applyFill="1" applyBorder="1" applyAlignment="1">
      <alignment horizontal="left" vertical="center" wrapText="1"/>
    </xf>
    <xf numFmtId="41" fontId="20" fillId="0" borderId="1" xfId="0" applyNumberFormat="1" applyFont="1" applyFill="1" applyBorder="1" applyAlignment="1">
      <alignment horizontal="right" vertical="center"/>
    </xf>
    <xf numFmtId="10" fontId="20" fillId="0" borderId="1" xfId="0" applyNumberFormat="1" applyFont="1" applyFill="1" applyBorder="1" applyAlignment="1">
      <alignment horizontal="right" vertical="center"/>
    </xf>
    <xf numFmtId="0" fontId="20" fillId="0" borderId="1" xfId="62" applyFont="1" applyFill="1" applyBorder="1" applyAlignment="1">
      <alignment vertical="center" wrapText="1"/>
    </xf>
    <xf numFmtId="0" fontId="19" fillId="0" borderId="1" xfId="62" applyFont="1" applyFill="1" applyBorder="1" applyAlignment="1">
      <alignment horizontal="center" vertical="center" wrapText="1"/>
    </xf>
    <xf numFmtId="1" fontId="14" fillId="0" borderId="0" xfId="64" applyNumberFormat="1" applyFont="1" applyFill="1" applyAlignment="1">
      <alignment horizontal="center" vertical="center" wrapText="1"/>
    </xf>
    <xf numFmtId="0" fontId="23" fillId="0" borderId="0" xfId="60" applyFont="1" applyFill="1" applyAlignment="1" applyProtection="1">
      <alignment horizontal="right" vertical="center" wrapText="1"/>
    </xf>
    <xf numFmtId="4" fontId="23" fillId="0" borderId="0" xfId="60" applyNumberFormat="1" applyFont="1" applyFill="1" applyAlignment="1" applyProtection="1">
      <alignment horizontal="right" vertical="center" wrapText="1"/>
    </xf>
    <xf numFmtId="4" fontId="23" fillId="0" borderId="0" xfId="60" applyNumberFormat="1" applyFont="1" applyFill="1" applyAlignment="1" applyProtection="1">
      <alignment horizontal="center" vertical="center" wrapText="1"/>
    </xf>
    <xf numFmtId="4" fontId="0" fillId="0" borderId="0" xfId="64" applyNumberFormat="1" applyFont="1" applyFill="1" applyAlignment="1">
      <alignment horizontal="right" vertical="center" wrapText="1"/>
    </xf>
    <xf numFmtId="4" fontId="0" fillId="0" borderId="8" xfId="60" applyNumberFormat="1" applyFont="1" applyFill="1" applyBorder="1" applyAlignment="1" applyProtection="1">
      <alignment wrapText="1"/>
    </xf>
    <xf numFmtId="4" fontId="0" fillId="0" borderId="8" xfId="60" applyNumberFormat="1" applyFont="1" applyFill="1" applyBorder="1" applyAlignment="1" applyProtection="1">
      <alignment horizontal="center" wrapText="1"/>
    </xf>
    <xf numFmtId="0" fontId="19" fillId="0" borderId="2" xfId="60" applyFont="1" applyFill="1" applyBorder="1" applyAlignment="1" applyProtection="1">
      <alignment horizontal="center" vertical="center" wrapText="1"/>
      <protection locked="0"/>
    </xf>
    <xf numFmtId="181" fontId="19" fillId="0" borderId="1" xfId="60" applyNumberFormat="1" applyFont="1" applyFill="1" applyBorder="1" applyAlignment="1" applyProtection="1">
      <alignment horizontal="center" vertical="center" wrapText="1"/>
      <protection locked="0"/>
    </xf>
    <xf numFmtId="0" fontId="19" fillId="0" borderId="1" xfId="60" applyFont="1" applyFill="1" applyBorder="1" applyAlignment="1" applyProtection="1">
      <alignment horizontal="center" vertical="center" wrapText="1"/>
      <protection locked="0"/>
    </xf>
    <xf numFmtId="0" fontId="19" fillId="0" borderId="13" xfId="60" applyFont="1" applyFill="1" applyBorder="1" applyAlignment="1" applyProtection="1">
      <alignment horizontal="center" vertical="center" wrapText="1"/>
      <protection locked="0"/>
    </xf>
    <xf numFmtId="0" fontId="19" fillId="0" borderId="11" xfId="60" applyFont="1" applyFill="1" applyBorder="1" applyAlignment="1" applyProtection="1">
      <alignment horizontal="center" vertical="center" wrapText="1"/>
      <protection locked="0"/>
    </xf>
    <xf numFmtId="0" fontId="20" fillId="0" borderId="1" xfId="61" applyFont="1" applyFill="1" applyBorder="1" applyAlignment="1">
      <alignment horizontal="left" vertical="center" wrapText="1"/>
    </xf>
    <xf numFmtId="185" fontId="20" fillId="0" borderId="1" xfId="0" applyNumberFormat="1" applyFont="1" applyFill="1" applyBorder="1" applyAlignment="1">
      <alignment horizontal="right" vertical="center"/>
    </xf>
    <xf numFmtId="0" fontId="20" fillId="0" borderId="1" xfId="53" applyFont="1" applyFill="1" applyBorder="1" applyAlignment="1">
      <alignment horizontal="left" vertical="center" wrapText="1"/>
    </xf>
    <xf numFmtId="0" fontId="20" fillId="0" borderId="1" xfId="61" applyFont="1" applyFill="1" applyBorder="1" applyAlignment="1">
      <alignment horizontal="left" vertical="center" wrapText="1" indent="1"/>
    </xf>
    <xf numFmtId="0" fontId="19" fillId="0" borderId="1" xfId="61" applyFont="1" applyFill="1" applyBorder="1" applyAlignment="1">
      <alignment horizontal="left" vertical="center" wrapText="1"/>
    </xf>
    <xf numFmtId="186" fontId="19" fillId="0" borderId="1" xfId="0" applyNumberFormat="1" applyFont="1" applyFill="1" applyBorder="1" applyAlignment="1">
      <alignment horizontal="right" vertical="center"/>
    </xf>
    <xf numFmtId="180" fontId="20" fillId="0" borderId="1" xfId="59" applyNumberFormat="1" applyFont="1" applyFill="1" applyBorder="1" applyAlignment="1">
      <alignment horizontal="right" vertical="center"/>
    </xf>
    <xf numFmtId="186" fontId="20" fillId="0" borderId="1" xfId="0" applyNumberFormat="1" applyFont="1" applyFill="1" applyBorder="1" applyAlignment="1">
      <alignment horizontal="right" vertical="center"/>
    </xf>
    <xf numFmtId="0" fontId="19" fillId="0" borderId="1" xfId="61" applyFont="1" applyFill="1" applyBorder="1" applyAlignment="1">
      <alignment horizontal="center" vertical="center" wrapText="1"/>
    </xf>
    <xf numFmtId="0" fontId="19" fillId="0" borderId="0" xfId="52" applyFont="1" applyFill="1" applyAlignment="1">
      <alignment vertical="center"/>
    </xf>
    <xf numFmtId="0" fontId="1" fillId="0" borderId="0" xfId="52" applyFont="1" applyFill="1" applyAlignment="1">
      <alignment vertical="center"/>
    </xf>
    <xf numFmtId="0" fontId="0" fillId="0" borderId="0" xfId="52" applyFont="1" applyFill="1" applyAlignment="1">
      <alignment vertical="center"/>
    </xf>
    <xf numFmtId="187" fontId="3" fillId="0" borderId="0" xfId="52" applyNumberFormat="1" applyFont="1" applyFill="1" applyAlignment="1">
      <alignment vertical="center"/>
    </xf>
    <xf numFmtId="0" fontId="0" fillId="0" borderId="0" xfId="52" applyFont="1" applyFill="1" applyAlignment="1">
      <alignment horizontal="right" vertical="center"/>
    </xf>
    <xf numFmtId="187" fontId="0" fillId="0" borderId="0" xfId="52" applyNumberFormat="1" applyFont="1" applyFill="1" applyAlignment="1">
      <alignment horizontal="right" vertical="center"/>
    </xf>
    <xf numFmtId="1" fontId="14" fillId="0" borderId="0" xfId="52" applyNumberFormat="1" applyFont="1" applyFill="1" applyAlignment="1">
      <alignment horizontal="center" vertical="center"/>
    </xf>
    <xf numFmtId="1" fontId="24" fillId="0" borderId="0" xfId="52" applyNumberFormat="1" applyFont="1" applyFill="1" applyAlignment="1">
      <alignment horizontal="center" vertical="center"/>
    </xf>
    <xf numFmtId="0" fontId="19" fillId="0" borderId="0" xfId="60" applyFont="1" applyFill="1" applyAlignment="1" applyProtection="1">
      <alignment horizontal="right" vertical="center"/>
    </xf>
    <xf numFmtId="187" fontId="25" fillId="0" borderId="0" xfId="60" applyNumberFormat="1" applyFont="1" applyFill="1" applyAlignment="1" applyProtection="1">
      <alignment vertical="center"/>
    </xf>
    <xf numFmtId="0" fontId="0" fillId="0" borderId="8" xfId="60" applyFont="1" applyFill="1" applyBorder="1" applyAlignment="1" applyProtection="1">
      <alignment vertical="center"/>
    </xf>
    <xf numFmtId="0" fontId="19" fillId="0" borderId="2" xfId="60" applyFont="1" applyFill="1" applyBorder="1" applyAlignment="1" applyProtection="1">
      <alignment horizontal="center" vertical="center"/>
      <protection locked="0"/>
    </xf>
    <xf numFmtId="1" fontId="25" fillId="0" borderId="1" xfId="52" applyNumberFormat="1" applyFont="1" applyFill="1" applyBorder="1" applyAlignment="1">
      <alignment horizontal="center" vertical="center" wrapText="1"/>
    </xf>
    <xf numFmtId="0" fontId="19" fillId="0" borderId="13" xfId="60" applyFont="1" applyFill="1" applyBorder="1" applyAlignment="1" applyProtection="1">
      <alignment horizontal="center" vertical="center"/>
      <protection locked="0"/>
    </xf>
    <xf numFmtId="1" fontId="19" fillId="0" borderId="1" xfId="52" applyNumberFormat="1" applyFont="1" applyFill="1" applyBorder="1" applyAlignment="1">
      <alignment horizontal="center" vertical="center" wrapText="1"/>
    </xf>
    <xf numFmtId="0" fontId="19" fillId="0" borderId="1" xfId="52" applyFont="1" applyFill="1" applyBorder="1" applyAlignment="1">
      <alignment horizontal="center" vertical="center" wrapText="1"/>
    </xf>
    <xf numFmtId="183" fontId="19" fillId="0" borderId="1" xfId="52" applyNumberFormat="1" applyFont="1" applyFill="1" applyBorder="1" applyAlignment="1" applyProtection="1">
      <alignment horizontal="left" vertical="center" wrapText="1"/>
    </xf>
    <xf numFmtId="41" fontId="25" fillId="0" borderId="1" xfId="52" applyNumberFormat="1" applyFont="1" applyFill="1" applyBorder="1" applyAlignment="1">
      <alignment vertical="center"/>
    </xf>
    <xf numFmtId="181" fontId="19" fillId="0" borderId="1" xfId="52" applyNumberFormat="1" applyFont="1" applyFill="1" applyBorder="1" applyAlignment="1">
      <alignment vertical="center"/>
    </xf>
    <xf numFmtId="41" fontId="19" fillId="0" borderId="1" xfId="52" applyNumberFormat="1" applyFont="1" applyFill="1" applyBorder="1" applyAlignment="1">
      <alignment vertical="center"/>
    </xf>
    <xf numFmtId="10" fontId="19" fillId="0" borderId="1" xfId="52" applyNumberFormat="1" applyFont="1" applyFill="1" applyBorder="1" applyAlignment="1">
      <alignment vertical="center"/>
    </xf>
    <xf numFmtId="183" fontId="20" fillId="0" borderId="1" xfId="52" applyNumberFormat="1" applyFont="1" applyFill="1" applyBorder="1" applyAlignment="1" applyProtection="1">
      <alignment horizontal="left" vertical="center" wrapText="1"/>
    </xf>
    <xf numFmtId="41" fontId="26" fillId="0" borderId="1" xfId="52" applyNumberFormat="1" applyFont="1" applyFill="1" applyBorder="1" applyAlignment="1">
      <alignment vertical="center"/>
    </xf>
    <xf numFmtId="180" fontId="20" fillId="0" borderId="1" xfId="52" applyNumberFormat="1" applyFont="1" applyFill="1" applyBorder="1" applyAlignment="1">
      <alignment vertical="center"/>
    </xf>
    <xf numFmtId="41" fontId="20" fillId="0" borderId="1" xfId="52" applyNumberFormat="1" applyFont="1" applyFill="1" applyBorder="1" applyAlignment="1">
      <alignment vertical="center"/>
    </xf>
    <xf numFmtId="10" fontId="20" fillId="0" borderId="1" xfId="52" applyNumberFormat="1" applyFont="1" applyFill="1" applyBorder="1" applyAlignment="1">
      <alignment vertical="center"/>
    </xf>
    <xf numFmtId="0" fontId="20" fillId="0" borderId="1" xfId="0" applyNumberFormat="1" applyFont="1" applyFill="1" applyBorder="1" applyAlignment="1" applyProtection="1">
      <alignment horizontal="left" vertical="center"/>
    </xf>
    <xf numFmtId="41" fontId="26" fillId="0" borderId="1" xfId="52" applyNumberFormat="1" applyFont="1" applyFill="1" applyBorder="1" applyAlignment="1">
      <alignment horizontal="right" vertical="center"/>
    </xf>
    <xf numFmtId="41" fontId="20" fillId="0" borderId="1" xfId="52" applyNumberFormat="1" applyFont="1" applyFill="1" applyBorder="1" applyAlignment="1">
      <alignment horizontal="right" vertical="center"/>
    </xf>
    <xf numFmtId="180" fontId="20" fillId="0" borderId="11" xfId="0" applyNumberFormat="1" applyFont="1" applyFill="1" applyBorder="1" applyAlignment="1">
      <alignment horizontal="right" vertical="center"/>
    </xf>
    <xf numFmtId="180" fontId="26" fillId="0" borderId="1" xfId="63" applyNumberFormat="1" applyFont="1" applyFill="1" applyBorder="1" applyAlignment="1">
      <alignment horizontal="right" vertical="center"/>
    </xf>
    <xf numFmtId="180" fontId="20" fillId="0" borderId="1" xfId="63" applyNumberFormat="1" applyFont="1" applyFill="1" applyBorder="1" applyAlignment="1">
      <alignment horizontal="right" vertical="center"/>
    </xf>
    <xf numFmtId="41" fontId="20" fillId="0" borderId="1" xfId="60" applyNumberFormat="1" applyFont="1" applyFill="1" applyBorder="1" applyAlignment="1">
      <alignment horizontal="right" vertical="center"/>
    </xf>
    <xf numFmtId="180" fontId="20" fillId="0" borderId="1" xfId="60" applyNumberFormat="1" applyFont="1" applyFill="1" applyBorder="1" applyAlignment="1">
      <alignment horizontal="right" vertical="center"/>
    </xf>
    <xf numFmtId="183" fontId="20" fillId="0" borderId="1" xfId="52" applyNumberFormat="1" applyFont="1" applyFill="1" applyBorder="1" applyAlignment="1">
      <alignment horizontal="left" vertical="center" wrapText="1"/>
    </xf>
    <xf numFmtId="0" fontId="20" fillId="0" borderId="1" xfId="0" applyNumberFormat="1" applyFont="1" applyFill="1" applyBorder="1" applyAlignment="1" applyProtection="1">
      <alignment horizontal="left" vertical="center" wrapText="1"/>
    </xf>
    <xf numFmtId="188" fontId="0" fillId="0" borderId="1" xfId="52" applyNumberFormat="1" applyFont="1" applyFill="1" applyBorder="1" applyAlignment="1">
      <alignment horizontal="right" vertical="center"/>
    </xf>
    <xf numFmtId="0" fontId="19" fillId="0" borderId="1" xfId="0" applyNumberFormat="1" applyFont="1" applyFill="1" applyBorder="1" applyAlignment="1" applyProtection="1">
      <alignment horizontal="left" vertical="center"/>
    </xf>
    <xf numFmtId="183" fontId="19" fillId="0" borderId="1" xfId="52" applyNumberFormat="1" applyFont="1" applyFill="1" applyBorder="1" applyAlignment="1">
      <alignment horizontal="center" vertical="center" wrapText="1"/>
    </xf>
    <xf numFmtId="183" fontId="19" fillId="0" borderId="1" xfId="52" applyNumberFormat="1" applyFont="1" applyFill="1" applyBorder="1" applyAlignment="1">
      <alignment horizontal="left" vertical="center" wrapText="1"/>
    </xf>
    <xf numFmtId="180" fontId="25" fillId="0" borderId="1" xfId="63" applyNumberFormat="1" applyFont="1" applyFill="1" applyBorder="1" applyAlignment="1">
      <alignment horizontal="right" vertical="center"/>
    </xf>
    <xf numFmtId="180" fontId="19" fillId="0" borderId="1" xfId="63" applyNumberFormat="1" applyFont="1" applyFill="1" applyBorder="1" applyAlignment="1">
      <alignment horizontal="right" vertical="center"/>
    </xf>
    <xf numFmtId="180" fontId="1" fillId="0" borderId="1" xfId="52" applyNumberFormat="1" applyFont="1" applyFill="1" applyBorder="1" applyAlignment="1">
      <alignment horizontal="right" vertical="center"/>
    </xf>
    <xf numFmtId="0" fontId="1" fillId="0" borderId="1" xfId="52" applyFont="1" applyFill="1" applyBorder="1" applyAlignment="1">
      <alignment horizontal="center" vertical="center"/>
    </xf>
    <xf numFmtId="180" fontId="27" fillId="0" borderId="1" xfId="52" applyNumberFormat="1" applyFont="1" applyFill="1" applyBorder="1" applyAlignment="1">
      <alignment vertical="center"/>
    </xf>
    <xf numFmtId="180" fontId="1" fillId="0" borderId="1" xfId="52" applyNumberFormat="1" applyFont="1" applyFill="1" applyBorder="1" applyAlignment="1">
      <alignment vertical="center"/>
    </xf>
    <xf numFmtId="0" fontId="0" fillId="0" borderId="0" xfId="52" applyFont="1" applyAlignment="1">
      <alignment vertical="center" wrapText="1"/>
    </xf>
    <xf numFmtId="0" fontId="1" fillId="0" borderId="0" xfId="52" applyFont="1" applyAlignment="1">
      <alignment vertical="center" wrapText="1"/>
    </xf>
    <xf numFmtId="0" fontId="0" fillId="0" borderId="0" xfId="52" applyFont="1" applyFill="1" applyAlignment="1">
      <alignment vertical="center" wrapText="1"/>
    </xf>
    <xf numFmtId="0" fontId="20" fillId="0" borderId="0" xfId="52" applyFont="1" applyAlignment="1">
      <alignment vertical="center" wrapText="1"/>
    </xf>
    <xf numFmtId="4" fontId="0" fillId="0" borderId="0" xfId="52" applyNumberFormat="1" applyFont="1" applyFill="1" applyAlignment="1">
      <alignment horizontal="right" vertical="center" wrapText="1"/>
    </xf>
    <xf numFmtId="187" fontId="0" fillId="0" borderId="0" xfId="52" applyNumberFormat="1" applyFont="1" applyFill="1" applyAlignment="1">
      <alignment horizontal="center" vertical="center" wrapText="1"/>
    </xf>
    <xf numFmtId="1" fontId="14" fillId="0" borderId="0" xfId="52" applyNumberFormat="1" applyFont="1" applyAlignment="1">
      <alignment horizontal="center" vertical="center" wrapText="1"/>
    </xf>
    <xf numFmtId="1" fontId="14" fillId="0" borderId="0" xfId="52" applyNumberFormat="1" applyFont="1" applyFill="1" applyAlignment="1">
      <alignment horizontal="center" vertical="center" wrapText="1"/>
    </xf>
    <xf numFmtId="0" fontId="23" fillId="0" borderId="0" xfId="60" applyFont="1" applyAlignment="1" applyProtection="1">
      <alignment horizontal="right" vertical="center" wrapText="1"/>
    </xf>
    <xf numFmtId="0" fontId="19" fillId="0" borderId="2" xfId="60" applyFont="1" applyBorder="1" applyAlignment="1" applyProtection="1">
      <alignment horizontal="center" vertical="center" wrapText="1"/>
      <protection locked="0"/>
    </xf>
    <xf numFmtId="0" fontId="19" fillId="0" borderId="13" xfId="60" applyFont="1" applyBorder="1" applyAlignment="1" applyProtection="1">
      <alignment horizontal="center" vertical="center" wrapText="1"/>
      <protection locked="0"/>
    </xf>
    <xf numFmtId="0" fontId="19" fillId="0" borderId="11" xfId="60" applyFont="1" applyBorder="1" applyAlignment="1" applyProtection="1">
      <alignment horizontal="center" vertical="center" wrapText="1"/>
      <protection locked="0"/>
    </xf>
    <xf numFmtId="180" fontId="20" fillId="0" borderId="1" xfId="0" applyNumberFormat="1" applyFont="1" applyFill="1" applyBorder="1" applyAlignment="1">
      <alignment vertical="center" wrapText="1"/>
    </xf>
    <xf numFmtId="181" fontId="20" fillId="0" borderId="1" xfId="0" applyNumberFormat="1" applyFont="1" applyFill="1" applyBorder="1" applyAlignment="1">
      <alignment vertical="center" wrapText="1"/>
    </xf>
    <xf numFmtId="180" fontId="20" fillId="0" borderId="1" xfId="60" applyNumberFormat="1" applyFont="1" applyFill="1" applyBorder="1" applyAlignment="1">
      <alignment vertical="center"/>
    </xf>
    <xf numFmtId="10" fontId="20" fillId="0" borderId="1" xfId="52" applyNumberFormat="1" applyFont="1" applyBorder="1" applyAlignment="1">
      <alignment vertical="center" wrapText="1"/>
    </xf>
    <xf numFmtId="0" fontId="13" fillId="0" borderId="1" xfId="0" applyNumberFormat="1" applyFont="1" applyFill="1" applyBorder="1" applyAlignment="1" applyProtection="1">
      <alignment vertical="center"/>
    </xf>
    <xf numFmtId="180" fontId="0" fillId="0" borderId="1" xfId="0" applyNumberFormat="1" applyFont="1" applyFill="1" applyBorder="1" applyAlignment="1">
      <alignment vertical="center"/>
    </xf>
    <xf numFmtId="180" fontId="20" fillId="0" borderId="1" xfId="52" applyNumberFormat="1" applyFont="1" applyFill="1" applyBorder="1" applyAlignment="1">
      <alignment vertical="center" wrapText="1"/>
    </xf>
    <xf numFmtId="180" fontId="19" fillId="0" borderId="1" xfId="52" applyNumberFormat="1" applyFont="1" applyFill="1" applyBorder="1" applyAlignment="1">
      <alignment vertical="center" wrapText="1"/>
    </xf>
    <xf numFmtId="10" fontId="19" fillId="0" borderId="1" xfId="52" applyNumberFormat="1" applyFont="1" applyBorder="1" applyAlignment="1">
      <alignment vertical="center" wrapText="1"/>
    </xf>
    <xf numFmtId="180" fontId="20" fillId="0" borderId="1" xfId="63" applyNumberFormat="1" applyFont="1" applyFill="1" applyBorder="1" applyAlignment="1">
      <alignment vertical="center"/>
    </xf>
    <xf numFmtId="180" fontId="20" fillId="0" borderId="1" xfId="0" applyNumberFormat="1" applyFont="1" applyFill="1" applyBorder="1" applyAlignment="1">
      <alignment vertical="center"/>
    </xf>
    <xf numFmtId="10" fontId="20" fillId="0" borderId="1" xfId="52" applyNumberFormat="1" applyFont="1" applyFill="1" applyBorder="1" applyAlignment="1">
      <alignment vertical="center" wrapText="1"/>
    </xf>
    <xf numFmtId="1" fontId="19" fillId="0" borderId="0" xfId="52" applyNumberFormat="1" applyFont="1" applyFill="1" applyBorder="1" applyAlignment="1">
      <alignment vertical="center" wrapText="1"/>
    </xf>
    <xf numFmtId="184" fontId="20" fillId="0" borderId="0" xfId="52" applyNumberFormat="1" applyFont="1" applyFill="1" applyBorder="1" applyAlignment="1">
      <alignment vertical="center" wrapText="1"/>
    </xf>
    <xf numFmtId="0" fontId="0" fillId="0" borderId="0" xfId="52" applyFont="1" applyFill="1" applyBorder="1" applyAlignment="1">
      <alignment vertical="center" wrapText="1"/>
    </xf>
    <xf numFmtId="187" fontId="0" fillId="0" borderId="0" xfId="52" applyNumberFormat="1" applyFont="1" applyFill="1" applyBorder="1" applyAlignment="1">
      <alignment vertical="center" wrapText="1"/>
    </xf>
    <xf numFmtId="0" fontId="20" fillId="0" borderId="0" xfId="52" applyFont="1" applyBorder="1" applyAlignment="1">
      <alignment horizontal="center" vertical="center" wrapText="1"/>
    </xf>
    <xf numFmtId="0" fontId="20" fillId="0" borderId="0" xfId="52" applyFont="1" applyFill="1" applyBorder="1" applyAlignment="1">
      <alignment horizontal="center" vertical="center" wrapText="1"/>
    </xf>
    <xf numFmtId="0" fontId="0" fillId="0" borderId="0" xfId="60" applyFont="1" applyAlignment="1" applyProtection="1">
      <alignment vertical="center" wrapText="1"/>
      <protection locked="0"/>
    </xf>
    <xf numFmtId="4" fontId="0" fillId="0" borderId="0" xfId="60" applyNumberFormat="1" applyFont="1" applyFill="1" applyAlignment="1" applyProtection="1">
      <alignment horizontal="right" vertical="center" wrapText="1"/>
      <protection locked="0"/>
    </xf>
    <xf numFmtId="4" fontId="13" fillId="0" borderId="0" xfId="60" applyNumberFormat="1" applyFont="1" applyFill="1" applyAlignment="1" applyProtection="1">
      <alignment horizontal="right" vertical="center" wrapText="1"/>
      <protection locked="0"/>
    </xf>
    <xf numFmtId="187" fontId="13" fillId="0" borderId="0" xfId="60" applyNumberFormat="1" applyFont="1" applyFill="1" applyAlignment="1" applyProtection="1">
      <alignment horizontal="center" vertical="center" wrapText="1"/>
      <protection locked="0"/>
    </xf>
    <xf numFmtId="0" fontId="0" fillId="2" borderId="0" xfId="52" applyFont="1" applyFill="1" applyAlignment="1">
      <alignment vertical="center" wrapText="1"/>
    </xf>
    <xf numFmtId="4" fontId="28" fillId="0" borderId="0" xfId="52" applyNumberFormat="1" applyFont="1" applyFill="1" applyAlignment="1">
      <alignment horizontal="right" vertical="center" wrapText="1"/>
    </xf>
    <xf numFmtId="187" fontId="28" fillId="0" borderId="0" xfId="52" applyNumberFormat="1" applyFont="1" applyFill="1" applyAlignment="1">
      <alignment horizontal="center" vertical="center" wrapText="1"/>
    </xf>
    <xf numFmtId="0" fontId="28" fillId="2" borderId="0" xfId="52" applyFont="1" applyFill="1" applyAlignment="1">
      <alignment vertical="center" wrapText="1"/>
    </xf>
    <xf numFmtId="0" fontId="0" fillId="0" borderId="0" xfId="60" applyFont="1" applyAlignment="1">
      <alignment vertical="center" wrapText="1"/>
    </xf>
    <xf numFmtId="4" fontId="0" fillId="0" borderId="0" xfId="60" applyNumberFormat="1" applyFont="1" applyFill="1" applyAlignment="1">
      <alignment horizontal="right" vertical="center" wrapText="1"/>
    </xf>
    <xf numFmtId="187" fontId="0" fillId="0" borderId="0" xfId="60" applyNumberFormat="1" applyFont="1" applyFill="1" applyAlignment="1" applyProtection="1">
      <alignment horizontal="center" vertical="center" wrapText="1"/>
      <protection locked="0"/>
    </xf>
    <xf numFmtId="187" fontId="0" fillId="0" borderId="0" xfId="60" applyNumberFormat="1" applyFont="1" applyFill="1" applyAlignment="1">
      <alignment horizontal="center" vertical="center" wrapText="1"/>
    </xf>
    <xf numFmtId="41" fontId="0" fillId="0" borderId="0" xfId="52" applyNumberFormat="1" applyFont="1" applyFill="1" applyAlignment="1">
      <alignment vertical="center" wrapText="1"/>
    </xf>
    <xf numFmtId="41" fontId="0" fillId="0" borderId="0" xfId="52" applyNumberFormat="1" applyFont="1" applyAlignment="1">
      <alignment vertical="center" wrapText="1"/>
    </xf>
    <xf numFmtId="0" fontId="19" fillId="0" borderId="0" xfId="0" applyFont="1" applyAlignment="1">
      <alignment vertical="center"/>
    </xf>
    <xf numFmtId="0" fontId="20" fillId="0" borderId="0" xfId="0" applyFont="1" applyAlignment="1">
      <alignment vertical="center"/>
    </xf>
    <xf numFmtId="188" fontId="0" fillId="0" borderId="0" xfId="0" applyNumberFormat="1" applyFill="1"/>
    <xf numFmtId="183" fontId="14" fillId="0" borderId="0" xfId="0" applyNumberFormat="1" applyFont="1" applyFill="1" applyAlignment="1">
      <alignment horizontal="center" vertical="center"/>
    </xf>
    <xf numFmtId="188" fontId="14" fillId="0" borderId="0" xfId="0" applyNumberFormat="1" applyFont="1" applyFill="1" applyAlignment="1">
      <alignment horizontal="center" vertical="center"/>
    </xf>
    <xf numFmtId="1" fontId="14" fillId="0" borderId="0" xfId="0" applyNumberFormat="1" applyFont="1" applyAlignment="1">
      <alignment horizontal="center" vertical="center"/>
    </xf>
    <xf numFmtId="0" fontId="23" fillId="0" borderId="0" xfId="60" applyFont="1" applyFill="1" applyAlignment="1" applyProtection="1">
      <alignment horizontal="right" vertical="center"/>
    </xf>
    <xf numFmtId="188" fontId="23" fillId="0" borderId="0" xfId="60" applyNumberFormat="1" applyFont="1" applyFill="1" applyAlignment="1" applyProtection="1">
      <alignment horizontal="right" vertical="center"/>
    </xf>
    <xf numFmtId="183" fontId="19" fillId="0" borderId="15" xfId="0" applyNumberFormat="1" applyFont="1" applyFill="1" applyBorder="1" applyAlignment="1">
      <alignment horizontal="center" vertical="center" wrapText="1"/>
    </xf>
    <xf numFmtId="0" fontId="19" fillId="0" borderId="15" xfId="60" applyFont="1" applyFill="1" applyBorder="1" applyAlignment="1" applyProtection="1">
      <alignment horizontal="center" vertical="center"/>
      <protection locked="0"/>
    </xf>
    <xf numFmtId="188" fontId="19" fillId="0" borderId="1" xfId="60" applyNumberFormat="1" applyFont="1" applyFill="1" applyBorder="1" applyAlignment="1" applyProtection="1">
      <alignment horizontal="center" vertical="center" wrapText="1"/>
      <protection locked="0"/>
    </xf>
    <xf numFmtId="183" fontId="19" fillId="0" borderId="1" xfId="0" applyNumberFormat="1" applyFont="1" applyFill="1" applyBorder="1" applyAlignment="1">
      <alignment horizontal="center" vertical="center" wrapText="1"/>
    </xf>
    <xf numFmtId="0" fontId="19" fillId="0" borderId="1" xfId="60" applyFont="1" applyFill="1" applyBorder="1" applyAlignment="1" applyProtection="1">
      <alignment horizontal="center" vertical="center"/>
      <protection locked="0"/>
    </xf>
    <xf numFmtId="188" fontId="19" fillId="0" borderId="1" xfId="52" applyNumberFormat="1" applyFont="1" applyFill="1" applyBorder="1" applyAlignment="1">
      <alignment horizontal="center" vertical="center" wrapText="1"/>
    </xf>
    <xf numFmtId="1" fontId="19" fillId="0" borderId="1" xfId="0" applyNumberFormat="1" applyFont="1" applyFill="1" applyBorder="1" applyAlignment="1">
      <alignment horizontal="center" vertical="center" wrapText="1"/>
    </xf>
    <xf numFmtId="0" fontId="29" fillId="0" borderId="3" xfId="0" applyNumberFormat="1" applyFont="1" applyFill="1" applyBorder="1" applyAlignment="1" applyProtection="1">
      <alignment horizontal="center" vertical="center"/>
    </xf>
    <xf numFmtId="49" fontId="29" fillId="0" borderId="3" xfId="0" applyNumberFormat="1" applyFont="1" applyFill="1" applyBorder="1" applyAlignment="1" applyProtection="1">
      <alignment horizontal="left" vertical="center" wrapText="1"/>
    </xf>
    <xf numFmtId="188" fontId="19" fillId="0" borderId="1" xfId="0" applyNumberFormat="1" applyFont="1" applyFill="1" applyBorder="1" applyAlignment="1">
      <alignment vertical="center"/>
    </xf>
    <xf numFmtId="10" fontId="19" fillId="0" borderId="1" xfId="0" applyNumberFormat="1" applyFont="1" applyBorder="1" applyAlignment="1">
      <alignment vertical="center"/>
    </xf>
    <xf numFmtId="0" fontId="13" fillId="0" borderId="3" xfId="0" applyNumberFormat="1" applyFont="1" applyFill="1" applyBorder="1" applyAlignment="1" applyProtection="1">
      <alignment horizontal="center" vertical="center"/>
    </xf>
    <xf numFmtId="49" fontId="13" fillId="0" borderId="3" xfId="0" applyNumberFormat="1" applyFont="1" applyFill="1" applyBorder="1" applyAlignment="1" applyProtection="1">
      <alignment horizontal="left" vertical="center" wrapText="1"/>
    </xf>
    <xf numFmtId="188" fontId="20" fillId="0" borderId="1" xfId="60" applyNumberFormat="1" applyFont="1" applyFill="1" applyBorder="1" applyAlignment="1">
      <alignment horizontal="right" vertical="center" wrapText="1"/>
    </xf>
    <xf numFmtId="188" fontId="13" fillId="0" borderId="3" xfId="0" applyNumberFormat="1" applyFont="1" applyFill="1" applyBorder="1" applyAlignment="1" applyProtection="1">
      <alignment horizontal="right" vertical="center"/>
    </xf>
    <xf numFmtId="188" fontId="20" fillId="0" borderId="3" xfId="0" applyNumberFormat="1" applyFont="1" applyFill="1" applyBorder="1" applyAlignment="1">
      <alignment vertical="center"/>
    </xf>
    <xf numFmtId="188" fontId="20" fillId="0" borderId="1" xfId="0" applyNumberFormat="1" applyFont="1" applyFill="1" applyBorder="1" applyAlignment="1">
      <alignment vertical="center"/>
    </xf>
    <xf numFmtId="10" fontId="20" fillId="0" borderId="1" xfId="0" applyNumberFormat="1" applyFont="1" applyBorder="1" applyAlignment="1">
      <alignment vertical="center"/>
    </xf>
    <xf numFmtId="188" fontId="20" fillId="0" borderId="3" xfId="60" applyNumberFormat="1" applyFont="1" applyFill="1" applyBorder="1" applyAlignment="1">
      <alignment horizontal="right" vertical="center" wrapText="1"/>
    </xf>
    <xf numFmtId="0" fontId="13" fillId="0" borderId="1" xfId="0" applyNumberFormat="1" applyFont="1" applyFill="1" applyBorder="1" applyAlignment="1" applyProtection="1">
      <alignment horizontal="left" vertical="center"/>
    </xf>
    <xf numFmtId="0" fontId="0" fillId="0" borderId="0" xfId="0" applyFont="1" applyAlignment="1">
      <alignment horizontal="right" vertical="center"/>
    </xf>
    <xf numFmtId="0" fontId="13" fillId="0" borderId="1" xfId="0" applyNumberFormat="1" applyFont="1" applyFill="1" applyBorder="1" applyAlignment="1" applyProtection="1">
      <alignment horizontal="center" vertical="center"/>
    </xf>
    <xf numFmtId="0" fontId="13" fillId="0" borderId="3" xfId="0" applyNumberFormat="1" applyFont="1" applyFill="1" applyBorder="1" applyAlignment="1" applyProtection="1">
      <alignment horizontal="left" vertical="center"/>
    </xf>
    <xf numFmtId="188" fontId="13" fillId="0" borderId="1" xfId="0" applyNumberFormat="1" applyFont="1" applyFill="1" applyBorder="1" applyAlignment="1" applyProtection="1">
      <alignment horizontal="right" vertical="center"/>
    </xf>
    <xf numFmtId="188" fontId="19" fillId="0" borderId="3" xfId="0" applyNumberFormat="1" applyFont="1" applyFill="1" applyBorder="1" applyAlignment="1">
      <alignment vertical="center"/>
    </xf>
    <xf numFmtId="188" fontId="19" fillId="0" borderId="1" xfId="60" applyNumberFormat="1" applyFont="1" applyFill="1" applyBorder="1" applyAlignment="1">
      <alignment horizontal="right" vertical="center" wrapText="1"/>
    </xf>
    <xf numFmtId="188" fontId="19" fillId="0" borderId="3" xfId="60" applyNumberFormat="1" applyFont="1" applyFill="1" applyBorder="1" applyAlignment="1">
      <alignment horizontal="right" vertical="center" wrapText="1"/>
    </xf>
    <xf numFmtId="183" fontId="13" fillId="0" borderId="3" xfId="0" applyNumberFormat="1" applyFont="1" applyFill="1" applyBorder="1" applyAlignment="1" applyProtection="1">
      <alignment horizontal="center" vertical="center"/>
    </xf>
    <xf numFmtId="183" fontId="13" fillId="0" borderId="1" xfId="0" applyNumberFormat="1" applyFont="1" applyFill="1" applyBorder="1" applyAlignment="1">
      <alignment horizontal="center" vertical="center"/>
    </xf>
    <xf numFmtId="0" fontId="29" fillId="0" borderId="1" xfId="0" applyFont="1" applyFill="1" applyBorder="1" applyAlignment="1">
      <alignment horizontal="center" vertical="center" wrapText="1"/>
    </xf>
    <xf numFmtId="184" fontId="13" fillId="0" borderId="1" xfId="0" applyNumberFormat="1" applyFont="1" applyFill="1" applyBorder="1" applyAlignment="1">
      <alignment horizontal="center" vertical="center"/>
    </xf>
    <xf numFmtId="0" fontId="13" fillId="0" borderId="1" xfId="0" applyFont="1" applyFill="1" applyBorder="1" applyAlignment="1">
      <alignment vertical="center" wrapText="1"/>
    </xf>
    <xf numFmtId="183" fontId="29" fillId="0" borderId="1" xfId="0" applyNumberFormat="1" applyFont="1" applyFill="1" applyBorder="1" applyAlignment="1">
      <alignment horizontal="center" vertical="center"/>
    </xf>
    <xf numFmtId="0" fontId="29" fillId="0" borderId="1" xfId="0" applyFont="1" applyFill="1" applyBorder="1" applyAlignment="1">
      <alignment vertical="center" wrapText="1"/>
    </xf>
    <xf numFmtId="188" fontId="20" fillId="0" borderId="3" xfId="0" applyNumberFormat="1" applyFont="1" applyFill="1" applyBorder="1" applyAlignment="1" applyProtection="1">
      <alignment horizontal="right" vertical="center"/>
    </xf>
    <xf numFmtId="0" fontId="19" fillId="0" borderId="3" xfId="60" applyNumberFormat="1" applyFont="1" applyFill="1" applyBorder="1" applyAlignment="1" applyProtection="1">
      <alignment horizontal="center" vertical="center"/>
      <protection locked="0"/>
    </xf>
    <xf numFmtId="0" fontId="19" fillId="0" borderId="12" xfId="60" applyNumberFormat="1" applyFont="1" applyFill="1" applyBorder="1" applyAlignment="1" applyProtection="1">
      <alignment horizontal="center" vertical="center"/>
      <protection locked="0"/>
    </xf>
    <xf numFmtId="188" fontId="19" fillId="0" borderId="16" xfId="60" applyNumberFormat="1" applyFont="1" applyFill="1" applyBorder="1" applyAlignment="1">
      <alignment horizontal="right" vertical="center" wrapText="1"/>
    </xf>
    <xf numFmtId="188" fontId="19" fillId="0" borderId="17" xfId="60" applyNumberFormat="1" applyFont="1" applyFill="1" applyBorder="1" applyAlignment="1">
      <alignment horizontal="right" vertical="center" wrapText="1"/>
    </xf>
    <xf numFmtId="0" fontId="19" fillId="0" borderId="0" xfId="0" applyFont="1" applyFill="1" applyAlignment="1">
      <alignment vertical="center"/>
    </xf>
    <xf numFmtId="0" fontId="20" fillId="0" borderId="0" xfId="0" applyFont="1" applyFill="1" applyAlignment="1">
      <alignment vertical="center"/>
    </xf>
    <xf numFmtId="0" fontId="0" fillId="0" borderId="0" xfId="0" applyFont="1" applyFill="1" applyAlignment="1">
      <alignment horizontal="right" vertical="center"/>
    </xf>
    <xf numFmtId="1" fontId="14" fillId="0" borderId="0" xfId="0" applyNumberFormat="1" applyFont="1" applyFill="1" applyAlignment="1">
      <alignment horizontal="right" vertical="center"/>
    </xf>
    <xf numFmtId="0" fontId="23" fillId="0" borderId="0" xfId="60" applyFont="1" applyFill="1" applyAlignment="1" applyProtection="1">
      <alignment horizontal="center" vertical="center"/>
    </xf>
    <xf numFmtId="1" fontId="19" fillId="0" borderId="2" xfId="0" applyNumberFormat="1" applyFont="1" applyFill="1" applyBorder="1" applyAlignment="1">
      <alignment horizontal="center" vertical="center" wrapText="1"/>
    </xf>
    <xf numFmtId="0" fontId="19" fillId="0" borderId="11" xfId="60" applyFont="1" applyFill="1" applyBorder="1" applyAlignment="1" applyProtection="1">
      <alignment horizontal="center" vertical="center"/>
      <protection locked="0"/>
    </xf>
    <xf numFmtId="1" fontId="19" fillId="0" borderId="11" xfId="0" applyNumberFormat="1" applyFont="1" applyFill="1" applyBorder="1" applyAlignment="1">
      <alignment horizontal="center" vertical="center" wrapText="1"/>
    </xf>
    <xf numFmtId="0" fontId="20" fillId="0" borderId="1" xfId="60" applyFont="1" applyFill="1" applyBorder="1" applyAlignment="1" applyProtection="1">
      <alignment horizontal="left" vertical="center"/>
      <protection locked="0"/>
    </xf>
    <xf numFmtId="41" fontId="20" fillId="0" borderId="1" xfId="0" applyNumberFormat="1" applyFont="1" applyFill="1" applyBorder="1" applyAlignment="1">
      <alignment horizontal="right" vertical="center" wrapText="1"/>
    </xf>
    <xf numFmtId="0" fontId="30" fillId="0" borderId="1" xfId="60" applyFont="1" applyFill="1" applyBorder="1" applyAlignment="1" applyProtection="1">
      <alignment horizontal="left" vertical="center"/>
      <protection locked="0"/>
    </xf>
    <xf numFmtId="41" fontId="20" fillId="0" borderId="1" xfId="60" applyNumberFormat="1" applyFont="1" applyFill="1" applyBorder="1" applyAlignment="1" applyProtection="1">
      <alignment horizontal="right" vertical="center" wrapText="1"/>
      <protection locked="0"/>
    </xf>
    <xf numFmtId="189" fontId="20" fillId="0" borderId="1" xfId="0" applyNumberFormat="1" applyFont="1" applyFill="1" applyBorder="1" applyAlignment="1">
      <alignment horizontal="right" vertical="center"/>
    </xf>
    <xf numFmtId="41" fontId="20" fillId="0" borderId="1" xfId="60" applyNumberFormat="1" applyFont="1" applyFill="1" applyBorder="1" applyAlignment="1">
      <alignment horizontal="right" vertical="center" wrapText="1"/>
    </xf>
    <xf numFmtId="0" fontId="20" fillId="0" borderId="0" xfId="0" applyFont="1" applyFill="1" applyAlignment="1">
      <alignment horizontal="right" vertical="center"/>
    </xf>
    <xf numFmtId="0" fontId="20" fillId="0" borderId="1" xfId="60" applyFont="1" applyFill="1" applyBorder="1" applyAlignment="1" applyProtection="1">
      <alignment horizontal="left" vertical="center" wrapText="1"/>
      <protection locked="0"/>
    </xf>
    <xf numFmtId="41" fontId="20" fillId="0" borderId="1" xfId="60" applyNumberFormat="1" applyFont="1" applyFill="1" applyBorder="1" applyAlignment="1" applyProtection="1">
      <alignment horizontal="right" vertical="center" wrapText="1"/>
    </xf>
    <xf numFmtId="0" fontId="31" fillId="0" borderId="1" xfId="60" applyFont="1" applyFill="1" applyBorder="1" applyAlignment="1" applyProtection="1">
      <alignment horizontal="left" vertical="center"/>
      <protection locked="0"/>
    </xf>
    <xf numFmtId="41" fontId="19" fillId="0" borderId="1" xfId="60" applyNumberFormat="1" applyFont="1" applyFill="1" applyBorder="1" applyAlignment="1" applyProtection="1">
      <alignment horizontal="right" vertical="center" wrapText="1"/>
    </xf>
    <xf numFmtId="1" fontId="19" fillId="0" borderId="1" xfId="60" applyNumberFormat="1" applyFont="1" applyFill="1" applyBorder="1" applyAlignment="1" applyProtection="1">
      <alignment horizontal="left" vertical="center"/>
      <protection locked="0"/>
    </xf>
    <xf numFmtId="1" fontId="20" fillId="0" borderId="1" xfId="60" applyNumberFormat="1" applyFont="1" applyFill="1" applyBorder="1" applyAlignment="1" applyProtection="1">
      <alignment horizontal="left" vertical="center"/>
      <protection locked="0"/>
    </xf>
    <xf numFmtId="0" fontId="20" fillId="0" borderId="1" xfId="0" applyFont="1" applyFill="1" applyBorder="1" applyAlignment="1">
      <alignment horizontal="left" vertical="center"/>
    </xf>
    <xf numFmtId="1" fontId="20" fillId="0" borderId="1" xfId="0" applyNumberFormat="1" applyFont="1" applyFill="1" applyBorder="1" applyAlignment="1">
      <alignment vertical="center"/>
    </xf>
    <xf numFmtId="0" fontId="20" fillId="0" borderId="1" xfId="60" applyNumberFormat="1" applyFont="1" applyFill="1" applyBorder="1" applyAlignment="1" applyProtection="1">
      <alignment horizontal="left" vertical="center"/>
      <protection locked="0"/>
    </xf>
    <xf numFmtId="1" fontId="13" fillId="0" borderId="1" xfId="60" applyNumberFormat="1" applyFont="1" applyFill="1" applyBorder="1" applyAlignment="1" applyProtection="1">
      <alignment horizontal="left" vertical="center"/>
      <protection locked="0"/>
    </xf>
    <xf numFmtId="41" fontId="20" fillId="0" borderId="0" xfId="0" applyNumberFormat="1" applyFont="1" applyFill="1" applyAlignment="1">
      <alignment vertical="center"/>
    </xf>
    <xf numFmtId="0" fontId="20" fillId="0" borderId="1" xfId="0" applyFont="1" applyFill="1" applyBorder="1" applyAlignment="1">
      <alignment vertical="center" wrapText="1"/>
    </xf>
    <xf numFmtId="0" fontId="19" fillId="0" borderId="1" xfId="60" applyFont="1" applyFill="1" applyBorder="1" applyAlignment="1" applyProtection="1">
      <alignment horizontal="left" vertical="center"/>
      <protection locked="0"/>
    </xf>
    <xf numFmtId="41" fontId="19" fillId="0" borderId="1" xfId="60" applyNumberFormat="1" applyFont="1" applyFill="1" applyBorder="1" applyAlignment="1" applyProtection="1">
      <alignment horizontal="right" vertical="center" wrapText="1"/>
      <protection locked="0"/>
    </xf>
    <xf numFmtId="180" fontId="19" fillId="0" borderId="1" xfId="0" applyNumberFormat="1" applyFont="1" applyFill="1" applyBorder="1" applyAlignment="1">
      <alignment vertical="center"/>
    </xf>
    <xf numFmtId="41" fontId="19" fillId="0" borderId="1" xfId="0" applyNumberFormat="1" applyFont="1" applyFill="1" applyBorder="1" applyAlignment="1">
      <alignment horizontal="right" vertical="center" wrapText="1"/>
    </xf>
    <xf numFmtId="1" fontId="19" fillId="0" borderId="1" xfId="0" applyNumberFormat="1" applyFont="1" applyFill="1" applyBorder="1" applyAlignment="1">
      <alignment horizontal="center" vertical="center"/>
    </xf>
    <xf numFmtId="184" fontId="0" fillId="0" borderId="0" xfId="0" applyNumberFormat="1" applyFont="1" applyFill="1" applyAlignment="1">
      <alignment horizontal="center" vertical="center"/>
    </xf>
    <xf numFmtId="184" fontId="13" fillId="0" borderId="0" xfId="60" applyNumberFormat="1" applyFont="1" applyFill="1" applyBorder="1" applyAlignment="1" applyProtection="1">
      <alignment horizontal="center" vertical="center"/>
      <protection locked="0"/>
    </xf>
    <xf numFmtId="1" fontId="13" fillId="0" borderId="0" xfId="0" applyNumberFormat="1" applyFont="1" applyFill="1" applyBorder="1" applyAlignment="1" applyProtection="1">
      <alignment horizontal="left" vertical="center"/>
      <protection locked="0"/>
    </xf>
    <xf numFmtId="1" fontId="13" fillId="0" borderId="0" xfId="0" applyNumberFormat="1" applyFont="1" applyFill="1" applyBorder="1" applyAlignment="1" applyProtection="1">
      <alignment horizontal="center" vertical="center"/>
      <protection locked="0"/>
    </xf>
    <xf numFmtId="1" fontId="13" fillId="0" borderId="0" xfId="60" applyNumberFormat="1" applyFont="1" applyFill="1" applyBorder="1" applyAlignment="1" applyProtection="1">
      <alignment horizontal="right" vertical="center"/>
      <protection locked="0"/>
    </xf>
    <xf numFmtId="0" fontId="13" fillId="0" borderId="0" xfId="0" applyFont="1" applyFill="1" applyBorder="1" applyAlignment="1">
      <alignment horizontal="left" vertical="center"/>
    </xf>
    <xf numFmtId="0" fontId="13" fillId="0" borderId="0" xfId="0" applyFont="1" applyFill="1" applyBorder="1" applyAlignment="1">
      <alignment horizontal="center" vertical="center"/>
    </xf>
    <xf numFmtId="1" fontId="13" fillId="0" borderId="0" xfId="60" applyNumberFormat="1" applyFont="1" applyFill="1" applyBorder="1" applyAlignment="1" applyProtection="1">
      <alignment horizontal="left" vertical="center"/>
      <protection locked="0"/>
    </xf>
    <xf numFmtId="1" fontId="13" fillId="0" borderId="0" xfId="60" applyNumberFormat="1" applyFont="1" applyFill="1" applyBorder="1" applyAlignment="1" applyProtection="1">
      <alignment horizontal="center" vertical="center"/>
      <protection locked="0"/>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horizontal="right" vertical="center"/>
    </xf>
    <xf numFmtId="0" fontId="13" fillId="0" borderId="0" xfId="60" applyFont="1" applyFill="1" applyBorder="1" applyAlignment="1" applyProtection="1">
      <alignment horizontal="center" vertical="center"/>
      <protection locked="0"/>
    </xf>
    <xf numFmtId="184" fontId="29" fillId="0" borderId="0" xfId="60" applyNumberFormat="1" applyFont="1" applyFill="1" applyBorder="1" applyAlignment="1" applyProtection="1">
      <alignment horizontal="center" vertical="center"/>
      <protection locked="0"/>
    </xf>
    <xf numFmtId="0" fontId="32" fillId="0" borderId="0" xfId="60" applyFont="1" applyFill="1" applyBorder="1" applyAlignment="1" applyProtection="1">
      <alignment horizontal="center" vertical="center"/>
      <protection locked="0"/>
    </xf>
    <xf numFmtId="184" fontId="13" fillId="0" borderId="0" xfId="60" applyNumberFormat="1" applyFont="1" applyFill="1" applyBorder="1" applyAlignment="1" applyProtection="1">
      <alignment horizontal="right" vertical="center"/>
    </xf>
    <xf numFmtId="184" fontId="13" fillId="0" borderId="0" xfId="60" applyNumberFormat="1" applyFont="1" applyFill="1" applyBorder="1" applyAlignment="1" applyProtection="1">
      <alignment horizontal="center" vertical="center"/>
    </xf>
    <xf numFmtId="0" fontId="33" fillId="0" borderId="0" xfId="60" applyFont="1" applyFill="1" applyBorder="1" applyAlignment="1" applyProtection="1">
      <alignment vertical="center"/>
      <protection locked="0"/>
    </xf>
    <xf numFmtId="0" fontId="33" fillId="0" borderId="0" xfId="60" applyFont="1" applyFill="1" applyBorder="1" applyAlignment="1" applyProtection="1">
      <alignment horizontal="center" vertical="center"/>
      <protection locked="0"/>
    </xf>
    <xf numFmtId="184" fontId="10" fillId="0" borderId="0" xfId="60" applyNumberFormat="1" applyFont="1" applyFill="1" applyBorder="1" applyAlignment="1" applyProtection="1">
      <alignment horizontal="right" vertical="center"/>
      <protection locked="0"/>
    </xf>
    <xf numFmtId="184" fontId="10" fillId="0" borderId="0" xfId="60" applyNumberFormat="1" applyFont="1" applyFill="1" applyBorder="1" applyAlignment="1" applyProtection="1">
      <alignment horizontal="center" vertical="center"/>
      <protection locked="0"/>
    </xf>
    <xf numFmtId="0" fontId="0" fillId="0" borderId="0" xfId="60" applyFont="1" applyFill="1" applyBorder="1" applyAlignment="1" applyProtection="1">
      <alignment vertical="center"/>
      <protection locked="0"/>
    </xf>
    <xf numFmtId="0" fontId="0" fillId="0" borderId="0" xfId="60" applyFont="1" applyFill="1" applyBorder="1" applyAlignment="1" applyProtection="1">
      <alignment horizontal="center" vertical="center"/>
      <protection locked="0"/>
    </xf>
    <xf numFmtId="184" fontId="13" fillId="0" borderId="0" xfId="60" applyNumberFormat="1" applyFont="1" applyFill="1" applyBorder="1" applyAlignment="1" applyProtection="1">
      <alignment horizontal="right" vertical="center"/>
      <protection locked="0"/>
    </xf>
    <xf numFmtId="0" fontId="0" fillId="0" borderId="0" xfId="60" applyFont="1" applyFill="1" applyBorder="1" applyAlignment="1" applyProtection="1">
      <alignment horizontal="left" vertical="center" wrapText="1"/>
      <protection locked="0"/>
    </xf>
    <xf numFmtId="0" fontId="0" fillId="0" borderId="0" xfId="60" applyFont="1" applyFill="1" applyBorder="1" applyAlignment="1" applyProtection="1">
      <alignment horizontal="center" vertical="center" wrapText="1"/>
      <protection locked="0"/>
    </xf>
    <xf numFmtId="0" fontId="0" fillId="0" borderId="0" xfId="60" applyFont="1" applyFill="1" applyBorder="1" applyAlignment="1" applyProtection="1">
      <alignment horizontal="right" vertical="center" wrapText="1"/>
      <protection locked="0"/>
    </xf>
    <xf numFmtId="0" fontId="0" fillId="0" borderId="0" xfId="60" applyFont="1" applyFill="1" applyBorder="1" applyAlignment="1" applyProtection="1">
      <alignment horizontal="left" vertical="center"/>
      <protection locked="0"/>
    </xf>
    <xf numFmtId="0" fontId="0" fillId="0" borderId="0" xfId="60" applyFont="1" applyFill="1" applyBorder="1" applyAlignment="1" applyProtection="1">
      <alignment horizontal="right" vertical="center"/>
      <protection locked="0"/>
    </xf>
    <xf numFmtId="0" fontId="0" fillId="0" borderId="0" xfId="60" applyFont="1" applyFill="1" applyAlignment="1" applyProtection="1">
      <alignment vertical="center"/>
      <protection locked="0"/>
    </xf>
    <xf numFmtId="0" fontId="0" fillId="0" borderId="0" xfId="60" applyFont="1" applyFill="1" applyAlignment="1" applyProtection="1">
      <alignment horizontal="center" vertical="center"/>
      <protection locked="0"/>
    </xf>
    <xf numFmtId="184" fontId="13" fillId="0" borderId="0" xfId="60" applyNumberFormat="1" applyFont="1" applyFill="1" applyAlignment="1" applyProtection="1">
      <alignment horizontal="right" vertical="center"/>
      <protection locked="0"/>
    </xf>
    <xf numFmtId="184" fontId="13" fillId="0" borderId="0" xfId="60" applyNumberFormat="1" applyFont="1" applyFill="1" applyAlignment="1" applyProtection="1">
      <alignment horizontal="center" vertical="center"/>
      <protection locked="0"/>
    </xf>
    <xf numFmtId="0" fontId="13" fillId="0" borderId="0" xfId="60" applyFont="1" applyFill="1" applyAlignment="1" applyProtection="1">
      <alignment horizontal="right" vertical="center"/>
      <protection locked="0"/>
    </xf>
    <xf numFmtId="190" fontId="13" fillId="0" borderId="0" xfId="60" applyNumberFormat="1" applyFont="1" applyFill="1" applyAlignment="1" applyProtection="1">
      <alignment horizontal="center" vertical="center"/>
      <protection locked="0"/>
    </xf>
    <xf numFmtId="0" fontId="28" fillId="0" borderId="0" xfId="0" applyFont="1" applyFill="1" applyAlignment="1">
      <alignment horizontal="right" vertical="center"/>
    </xf>
    <xf numFmtId="0" fontId="28" fillId="0" borderId="0" xfId="0" applyFont="1" applyFill="1" applyAlignment="1">
      <alignment horizontal="center" vertical="center"/>
    </xf>
    <xf numFmtId="0" fontId="28" fillId="0" borderId="0" xfId="0" applyFont="1" applyFill="1" applyAlignment="1">
      <alignment vertical="center"/>
    </xf>
    <xf numFmtId="0" fontId="0" fillId="0" borderId="0" xfId="60" applyFont="1" applyFill="1" applyAlignment="1">
      <alignment vertical="center"/>
    </xf>
    <xf numFmtId="0" fontId="0" fillId="0" borderId="0" xfId="60" applyFont="1" applyFill="1" applyAlignment="1">
      <alignment horizontal="center" vertical="center"/>
    </xf>
    <xf numFmtId="0" fontId="0" fillId="0" borderId="0" xfId="60" applyFont="1" applyFill="1" applyAlignment="1" applyProtection="1">
      <alignment horizontal="right" vertical="center"/>
      <protection locked="0"/>
    </xf>
    <xf numFmtId="0" fontId="0" fillId="0" borderId="0" xfId="60" applyFont="1" applyFill="1" applyAlignment="1">
      <alignment horizontal="right" vertical="center"/>
    </xf>
    <xf numFmtId="0" fontId="0" fillId="0" borderId="0" xfId="0" applyAlignment="1">
      <alignment horizontal="center"/>
    </xf>
    <xf numFmtId="0" fontId="0" fillId="0" borderId="0" xfId="0" applyFill="1" applyAlignment="1">
      <alignment vertical="center"/>
    </xf>
    <xf numFmtId="0" fontId="0" fillId="0" borderId="0" xfId="0" applyFill="1" applyAlignment="1">
      <alignment horizontal="center" vertical="center"/>
    </xf>
    <xf numFmtId="0" fontId="34" fillId="0" borderId="0" xfId="0" applyFont="1" applyFill="1" applyAlignment="1">
      <alignment horizontal="center" vertical="center"/>
    </xf>
    <xf numFmtId="0" fontId="35" fillId="0" borderId="0" xfId="0" applyFont="1" applyFill="1" applyAlignment="1">
      <alignment horizontal="center" vertical="center"/>
    </xf>
    <xf numFmtId="49" fontId="0" fillId="0" borderId="0" xfId="0" applyNumberFormat="1" applyFill="1" applyAlignment="1">
      <alignment horizontal="center" vertical="center"/>
    </xf>
    <xf numFmtId="0" fontId="36" fillId="0" borderId="0" xfId="0" applyFont="1" applyFill="1" applyAlignment="1">
      <alignment horizontal="left" vertical="center"/>
    </xf>
    <xf numFmtId="0" fontId="36" fillId="0" borderId="0" xfId="0" applyFont="1" applyFill="1" applyAlignment="1">
      <alignment horizontal="center" vertical="center"/>
    </xf>
    <xf numFmtId="49" fontId="36" fillId="0" borderId="0" xfId="0" applyNumberFormat="1" applyFont="1" applyFill="1" applyAlignment="1">
      <alignment horizontal="center" vertical="center"/>
    </xf>
    <xf numFmtId="0" fontId="28" fillId="0" borderId="0" xfId="0" applyFont="1"/>
    <xf numFmtId="0" fontId="37" fillId="0" borderId="0" xfId="0" applyFont="1"/>
    <xf numFmtId="0" fontId="38" fillId="0" borderId="0" xfId="0" applyFont="1" applyAlignment="1">
      <alignment horizontal="center" vertical="center"/>
    </xf>
    <xf numFmtId="0" fontId="39" fillId="0" borderId="0" xfId="0" applyFont="1" applyAlignment="1">
      <alignment horizontal="center"/>
    </xf>
    <xf numFmtId="0" fontId="40" fillId="0" borderId="0" xfId="0" applyFont="1" applyAlignment="1">
      <alignment horizontal="center"/>
    </xf>
    <xf numFmtId="0" fontId="41" fillId="0" borderId="0" xfId="0" applyFont="1" applyAlignment="1">
      <alignment horizontal="center"/>
    </xf>
    <xf numFmtId="31" fontId="41" fillId="0" borderId="0" xfId="0" applyNumberFormat="1" applyFont="1" applyAlignment="1">
      <alignment horizontal="center"/>
    </xf>
    <xf numFmtId="49" fontId="41" fillId="0" borderId="0" xfId="0" applyNumberFormat="1" applyFont="1" applyAlignment="1">
      <alignment horizont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ET_STYLE_NoName_00_" xfId="49"/>
    <cellStyle name="常规_1月27日2稿10决算11预算草案" xfId="50"/>
    <cellStyle name="常规 9" xfId="51"/>
    <cellStyle name="常规_新政府性基金-2015年市本级决算草案" xfId="52"/>
    <cellStyle name="常规_Sheet1_Sheet3_2016年草案(国资预算定稿)" xfId="53"/>
    <cellStyle name="常规_录入表" xfId="54"/>
    <cellStyle name="常规 2" xfId="55"/>
    <cellStyle name="常规 3" xfId="56"/>
    <cellStyle name="常规 4" xfId="57"/>
    <cellStyle name="常规 5" xfId="58"/>
    <cellStyle name="常规_2013年国有资本经营预算草案0107" xfId="59"/>
    <cellStyle name="常规_Sheet1" xfId="60"/>
    <cellStyle name="常规_Sheet1_Sheet3" xfId="61"/>
    <cellStyle name="常规_Sheet2_本级支" xfId="62"/>
    <cellStyle name="常规_广西壮族自治区全区与自治区本级2012年预算执行情况和2013年预算（草案）（最终）" xfId="63"/>
    <cellStyle name="常规_新政府性基金-2015年市本级决算草案20160518" xfId="64"/>
    <cellStyle name="样式 1" xfId="65"/>
  </cellStyles>
  <tableStyles count="0" defaultTableStyle="TableStyleMedium9" defaultPivotStyle="PivotStyleLight16"/>
  <colors>
    <mruColors>
      <color rgb="00C0C0C0"/>
      <color rgb="00A9D08E"/>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topLeftCell="A3" workbookViewId="0">
      <selection activeCell="R10" sqref="R10"/>
    </sheetView>
  </sheetViews>
  <sheetFormatPr defaultColWidth="9" defaultRowHeight="15.75"/>
  <cols>
    <col min="1" max="1" width="8.625" style="371"/>
    <col min="2" max="2" width="2.875" style="371" customWidth="1"/>
    <col min="3" max="3" width="6.125" style="371" customWidth="1"/>
    <col min="4" max="4" width="9" style="371"/>
    <col min="5" max="5" width="12.875" style="371" customWidth="1"/>
    <col min="6" max="16384" width="9" style="371"/>
  </cols>
  <sheetData>
    <row r="1" ht="18.75" spans="1:1">
      <c r="A1" s="372"/>
    </row>
    <row r="8" ht="39.75" customHeight="1" spans="1:14">
      <c r="A8" s="373" t="s">
        <v>0</v>
      </c>
      <c r="B8" s="373"/>
      <c r="C8" s="373"/>
      <c r="D8" s="373"/>
      <c r="E8" s="373"/>
      <c r="F8" s="373"/>
      <c r="G8" s="373"/>
      <c r="H8" s="373"/>
      <c r="I8" s="373"/>
      <c r="J8" s="373"/>
      <c r="K8" s="373"/>
      <c r="L8" s="373"/>
      <c r="M8" s="373"/>
      <c r="N8" s="373"/>
    </row>
    <row r="9" ht="39.75" customHeight="1" spans="1:14">
      <c r="A9" s="373"/>
      <c r="B9" s="373"/>
      <c r="C9" s="373"/>
      <c r="D9" s="373"/>
      <c r="E9" s="373"/>
      <c r="F9" s="373"/>
      <c r="G9" s="373"/>
      <c r="H9" s="373"/>
      <c r="I9" s="373"/>
      <c r="J9" s="373"/>
      <c r="K9" s="373"/>
      <c r="L9" s="373"/>
      <c r="M9" s="373"/>
      <c r="N9" s="373"/>
    </row>
    <row r="10" ht="31.5" customHeight="1" spans="1:14">
      <c r="A10" s="374"/>
      <c r="B10" s="375"/>
      <c r="C10" s="375"/>
      <c r="D10" s="375"/>
      <c r="E10" s="375"/>
      <c r="F10" s="375"/>
      <c r="G10" s="375"/>
      <c r="H10" s="375"/>
      <c r="I10" s="375"/>
      <c r="J10" s="375"/>
      <c r="K10" s="375"/>
      <c r="L10" s="375"/>
      <c r="M10" s="375"/>
      <c r="N10" s="375"/>
    </row>
    <row r="14" ht="24" customHeight="1" spans="1:14">
      <c r="A14" s="376" t="s">
        <v>1</v>
      </c>
      <c r="B14" s="376"/>
      <c r="C14" s="376"/>
      <c r="D14" s="376"/>
      <c r="E14" s="376"/>
      <c r="F14" s="376"/>
      <c r="G14" s="376"/>
      <c r="H14" s="376"/>
      <c r="I14" s="376"/>
      <c r="J14" s="376"/>
      <c r="K14" s="376"/>
      <c r="L14" s="376"/>
      <c r="M14" s="376"/>
      <c r="N14" s="376"/>
    </row>
    <row r="15" ht="44.25" hidden="1" customHeight="1" spans="1:14">
      <c r="A15" s="377">
        <v>44066</v>
      </c>
      <c r="B15" s="377"/>
      <c r="C15" s="377"/>
      <c r="D15" s="377"/>
      <c r="E15" s="377"/>
      <c r="F15" s="377"/>
      <c r="G15" s="377"/>
      <c r="H15" s="377"/>
      <c r="I15" s="377"/>
      <c r="J15" s="377"/>
      <c r="K15" s="377"/>
      <c r="L15" s="377"/>
      <c r="M15" s="377"/>
      <c r="N15" s="377"/>
    </row>
    <row r="16" ht="31" customHeight="1" spans="6:9">
      <c r="F16" s="378"/>
      <c r="G16" s="378"/>
      <c r="H16" s="378"/>
      <c r="I16" s="378"/>
    </row>
  </sheetData>
  <mergeCells count="5">
    <mergeCell ref="A10:N10"/>
    <mergeCell ref="A14:N14"/>
    <mergeCell ref="A15:N15"/>
    <mergeCell ref="F16:I16"/>
    <mergeCell ref="A8:N9"/>
  </mergeCells>
  <pageMargins left="0.709722222222222" right="0.709722222222222" top="0.75" bottom="0.75" header="0.309722222222222" footer="0.309722222222222"/>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
  <sheetViews>
    <sheetView workbookViewId="0">
      <selection activeCell="B6" sqref="B6"/>
    </sheetView>
  </sheetViews>
  <sheetFormatPr defaultColWidth="9" defaultRowHeight="14.25" outlineLevelRow="7" outlineLevelCol="2"/>
  <cols>
    <col min="1" max="1" width="50" style="56" customWidth="1"/>
    <col min="2" max="2" width="55.125" style="56" customWidth="1"/>
    <col min="3" max="4" width="16.375" style="56" customWidth="1"/>
    <col min="5" max="16384" width="9" style="56"/>
  </cols>
  <sheetData>
    <row r="1" ht="45" customHeight="1" spans="1:2">
      <c r="A1" s="78" t="s">
        <v>546</v>
      </c>
      <c r="B1" s="78"/>
    </row>
    <row r="2" ht="24" customHeight="1" spans="2:2">
      <c r="B2" s="79" t="s">
        <v>26</v>
      </c>
    </row>
    <row r="3" ht="53" customHeight="1" spans="1:2">
      <c r="A3" s="63" t="s">
        <v>547</v>
      </c>
      <c r="B3" s="63" t="s">
        <v>548</v>
      </c>
    </row>
    <row r="4" ht="36" customHeight="1" spans="1:3">
      <c r="A4" s="63" t="s">
        <v>549</v>
      </c>
      <c r="B4" s="80">
        <f>SUM(B5:B6)</f>
        <v>405000</v>
      </c>
      <c r="C4" s="81"/>
    </row>
    <row r="5" ht="35" customHeight="1" spans="1:3">
      <c r="A5" s="70" t="s">
        <v>550</v>
      </c>
      <c r="B5" s="82">
        <v>183300</v>
      </c>
      <c r="C5" s="81"/>
    </row>
    <row r="6" ht="35" customHeight="1" spans="1:3">
      <c r="A6" s="70" t="s">
        <v>551</v>
      </c>
      <c r="B6" s="82">
        <v>221700</v>
      </c>
      <c r="C6" s="81"/>
    </row>
    <row r="7" spans="3:3">
      <c r="C7" s="81"/>
    </row>
    <row r="8" spans="3:3">
      <c r="C8" s="81"/>
    </row>
  </sheetData>
  <mergeCells count="1">
    <mergeCell ref="A1:B1"/>
  </mergeCells>
  <pageMargins left="1.5" right="0.707638888888889" top="0.751388888888889" bottom="0.751388888888889" header="0.310416666666667" footer="0.747916666666667"/>
  <pageSetup paperSize="9" firstPageNumber="24" orientation="landscape" useFirstPageNumber="1" horizontalDpi="600"/>
  <headerFooter>
    <oddFooter>&amp;C&amp;P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workbookViewId="0">
      <selection activeCell="F10" sqref="F10"/>
    </sheetView>
  </sheetViews>
  <sheetFormatPr defaultColWidth="9" defaultRowHeight="14.25" outlineLevelCol="6"/>
  <cols>
    <col min="1" max="1" width="27.5" style="56" customWidth="1"/>
    <col min="2" max="2" width="34.625" style="56" customWidth="1"/>
    <col min="3" max="3" width="32.75" style="56" customWidth="1"/>
    <col min="4" max="7" width="16" style="56" customWidth="1"/>
    <col min="8" max="16384" width="9" style="56"/>
  </cols>
  <sheetData>
    <row r="1" ht="34" customHeight="1" spans="1:7">
      <c r="A1" s="57" t="s">
        <v>552</v>
      </c>
      <c r="B1" s="57"/>
      <c r="C1" s="57"/>
      <c r="D1" s="58"/>
      <c r="E1" s="58"/>
      <c r="F1" s="58"/>
      <c r="G1" s="58"/>
    </row>
    <row r="2" ht="25" customHeight="1" spans="1:7">
      <c r="A2" s="59"/>
      <c r="B2" s="60"/>
      <c r="D2" s="61" t="s">
        <v>26</v>
      </c>
      <c r="E2" s="62"/>
      <c r="F2" s="62"/>
      <c r="G2" s="62"/>
    </row>
    <row r="3" ht="30" customHeight="1" spans="1:4">
      <c r="A3" s="63" t="s">
        <v>553</v>
      </c>
      <c r="B3" s="63" t="s">
        <v>554</v>
      </c>
      <c r="C3" s="63" t="s">
        <v>555</v>
      </c>
      <c r="D3" s="64" t="s">
        <v>556</v>
      </c>
    </row>
    <row r="4" ht="33" customHeight="1" spans="1:4">
      <c r="A4" s="65" t="s">
        <v>557</v>
      </c>
      <c r="B4" s="66"/>
      <c r="C4" s="67">
        <f>SUM(C5,C9,C10)</f>
        <v>410142.89</v>
      </c>
      <c r="D4" s="68"/>
    </row>
    <row r="5" ht="35.1" customHeight="1" spans="1:4">
      <c r="A5" s="69" t="s">
        <v>558</v>
      </c>
      <c r="B5" s="70" t="s">
        <v>559</v>
      </c>
      <c r="C5" s="71">
        <f>SUM(C6:C8)</f>
        <v>402917</v>
      </c>
      <c r="D5" s="68"/>
    </row>
    <row r="6" ht="30" customHeight="1" spans="1:4">
      <c r="A6" s="72"/>
      <c r="B6" s="70" t="s">
        <v>560</v>
      </c>
      <c r="C6" s="71">
        <v>182212</v>
      </c>
      <c r="D6" s="73" t="s">
        <v>550</v>
      </c>
    </row>
    <row r="7" ht="30" customHeight="1" spans="1:4">
      <c r="A7" s="72"/>
      <c r="B7" s="70" t="s">
        <v>561</v>
      </c>
      <c r="C7" s="71">
        <v>298</v>
      </c>
      <c r="D7" s="73" t="s">
        <v>550</v>
      </c>
    </row>
    <row r="8" ht="33" customHeight="1" spans="1:4">
      <c r="A8" s="74"/>
      <c r="B8" s="70" t="s">
        <v>562</v>
      </c>
      <c r="C8" s="71">
        <v>220407</v>
      </c>
      <c r="D8" s="73" t="s">
        <v>551</v>
      </c>
    </row>
    <row r="9" ht="27.95" customHeight="1" spans="1:4">
      <c r="A9" s="75" t="s">
        <v>563</v>
      </c>
      <c r="B9" s="76"/>
      <c r="C9" s="77">
        <v>7225.89</v>
      </c>
      <c r="D9" s="73" t="s">
        <v>564</v>
      </c>
    </row>
    <row r="10" ht="32.1" customHeight="1" spans="1:4">
      <c r="A10" s="75" t="s">
        <v>565</v>
      </c>
      <c r="B10" s="76"/>
      <c r="C10" s="71"/>
      <c r="D10" s="68"/>
    </row>
  </sheetData>
  <mergeCells count="4">
    <mergeCell ref="A1:C1"/>
    <mergeCell ref="A9:B9"/>
    <mergeCell ref="A10:B10"/>
    <mergeCell ref="A5:A8"/>
  </mergeCells>
  <pageMargins left="1.20763888888889" right="0.707638888888889" top="0.751388888888889" bottom="0.751388888888889" header="0.310416666666667" footer="0.511805555555556"/>
  <pageSetup paperSize="9" firstPageNumber="25" orientation="landscape" useFirstPageNumber="1" horizontalDpi="600"/>
  <headerFooter>
    <oddFooter>&amp;C&amp;P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0"/>
  <sheetViews>
    <sheetView workbookViewId="0">
      <selection activeCell="D10" sqref="D10"/>
    </sheetView>
  </sheetViews>
  <sheetFormatPr defaultColWidth="10" defaultRowHeight="12"/>
  <cols>
    <col min="1" max="1" width="30.875" style="23" customWidth="1"/>
    <col min="2" max="2" width="19.125" style="23" customWidth="1"/>
    <col min="3" max="3" width="22.25" style="23" customWidth="1"/>
    <col min="4" max="4" width="23.75" style="23" customWidth="1"/>
    <col min="5" max="5" width="24.875" style="23" customWidth="1"/>
    <col min="6" max="6" width="10.625" style="23" customWidth="1"/>
    <col min="7" max="7" width="18" style="25" customWidth="1"/>
    <col min="8" max="8" width="15.875" style="25" customWidth="1"/>
    <col min="9" max="10" width="9" style="23"/>
    <col min="11" max="11" width="9.76666666666667" style="23" customWidth="1"/>
    <col min="12" max="16384" width="10" style="23"/>
  </cols>
  <sheetData>
    <row r="1" s="22" customFormat="1" ht="49" customHeight="1" spans="1:8">
      <c r="A1" s="26" t="s">
        <v>22</v>
      </c>
      <c r="B1" s="27"/>
      <c r="C1" s="26"/>
      <c r="D1" s="26"/>
      <c r="E1" s="26"/>
      <c r="F1" s="26"/>
      <c r="G1" s="26"/>
      <c r="H1" s="26"/>
    </row>
    <row r="2" s="23" customFormat="1" ht="36" customHeight="1" spans="1:8">
      <c r="A2" s="28" t="s">
        <v>26</v>
      </c>
      <c r="B2" s="29"/>
      <c r="C2" s="28"/>
      <c r="D2" s="28"/>
      <c r="E2" s="28"/>
      <c r="F2" s="28"/>
      <c r="G2" s="30"/>
      <c r="H2" s="30"/>
    </row>
    <row r="3" s="24" customFormat="1" ht="37" customHeight="1" spans="1:8">
      <c r="A3" s="31" t="s">
        <v>553</v>
      </c>
      <c r="B3" s="32" t="s">
        <v>566</v>
      </c>
      <c r="C3" s="31" t="s">
        <v>567</v>
      </c>
      <c r="D3" s="31" t="s">
        <v>568</v>
      </c>
      <c r="E3" s="31" t="s">
        <v>569</v>
      </c>
      <c r="F3" s="31" t="s">
        <v>570</v>
      </c>
      <c r="G3" s="31" t="s">
        <v>571</v>
      </c>
      <c r="H3" s="31" t="s">
        <v>572</v>
      </c>
    </row>
    <row r="4" s="23" customFormat="1" ht="37" customHeight="1" spans="1:10">
      <c r="A4" s="33" t="s">
        <v>573</v>
      </c>
      <c r="B4" s="34" t="s">
        <v>574</v>
      </c>
      <c r="C4" s="34" t="s">
        <v>575</v>
      </c>
      <c r="D4" s="34" t="s">
        <v>576</v>
      </c>
      <c r="E4" s="34" t="s">
        <v>577</v>
      </c>
      <c r="F4" s="35" t="s">
        <v>562</v>
      </c>
      <c r="G4" s="36">
        <v>4000</v>
      </c>
      <c r="H4" s="37">
        <v>44973</v>
      </c>
      <c r="I4" s="54"/>
      <c r="J4" s="54"/>
    </row>
    <row r="5" s="24" customFormat="1" ht="37" customHeight="1" spans="1:8">
      <c r="A5" s="38" t="s">
        <v>578</v>
      </c>
      <c r="B5" s="34" t="s">
        <v>579</v>
      </c>
      <c r="C5" s="34" t="s">
        <v>580</v>
      </c>
      <c r="D5" s="34" t="s">
        <v>581</v>
      </c>
      <c r="E5" s="34" t="s">
        <v>581</v>
      </c>
      <c r="F5" s="35" t="s">
        <v>562</v>
      </c>
      <c r="G5" s="36">
        <v>8000</v>
      </c>
      <c r="H5" s="37">
        <v>44973</v>
      </c>
    </row>
    <row r="6" s="24" customFormat="1" ht="37" customHeight="1" spans="1:8">
      <c r="A6" s="39" t="s">
        <v>582</v>
      </c>
      <c r="B6" s="34" t="s">
        <v>583</v>
      </c>
      <c r="C6" s="34" t="s">
        <v>584</v>
      </c>
      <c r="D6" s="34" t="s">
        <v>585</v>
      </c>
      <c r="E6" s="34" t="s">
        <v>585</v>
      </c>
      <c r="F6" s="35" t="s">
        <v>562</v>
      </c>
      <c r="G6" s="36">
        <v>13300</v>
      </c>
      <c r="H6" s="37">
        <v>45160</v>
      </c>
    </row>
    <row r="7" s="24" customFormat="1" ht="37" customHeight="1" spans="1:8">
      <c r="A7" s="40" t="s">
        <v>586</v>
      </c>
      <c r="B7" s="34"/>
      <c r="C7" s="34" t="s">
        <v>587</v>
      </c>
      <c r="D7" s="34" t="s">
        <v>588</v>
      </c>
      <c r="E7" s="34" t="s">
        <v>589</v>
      </c>
      <c r="F7" s="35" t="s">
        <v>562</v>
      </c>
      <c r="G7" s="36">
        <v>20000</v>
      </c>
      <c r="H7" s="37">
        <v>45003</v>
      </c>
    </row>
    <row r="8" s="24" customFormat="1" ht="37" customHeight="1" spans="1:8">
      <c r="A8" s="34" t="s">
        <v>590</v>
      </c>
      <c r="B8" s="34" t="s">
        <v>591</v>
      </c>
      <c r="C8" s="34" t="s">
        <v>592</v>
      </c>
      <c r="D8" s="34" t="s">
        <v>593</v>
      </c>
      <c r="E8" s="34" t="s">
        <v>593</v>
      </c>
      <c r="F8" s="35" t="s">
        <v>562</v>
      </c>
      <c r="G8" s="36">
        <v>192</v>
      </c>
      <c r="H8" s="37">
        <v>45267</v>
      </c>
    </row>
    <row r="9" s="24" customFormat="1" ht="37" customHeight="1" spans="1:8">
      <c r="A9" s="34" t="s">
        <v>594</v>
      </c>
      <c r="B9" s="34" t="s">
        <v>595</v>
      </c>
      <c r="C9" s="34" t="s">
        <v>592</v>
      </c>
      <c r="D9" s="34" t="s">
        <v>593</v>
      </c>
      <c r="E9" s="34" t="s">
        <v>593</v>
      </c>
      <c r="F9" s="35" t="s">
        <v>562</v>
      </c>
      <c r="G9" s="36">
        <v>66</v>
      </c>
      <c r="H9" s="37">
        <v>45267</v>
      </c>
    </row>
    <row r="10" s="24" customFormat="1" ht="37" customHeight="1" spans="1:8">
      <c r="A10" s="34" t="s">
        <v>596</v>
      </c>
      <c r="B10" s="34" t="s">
        <v>597</v>
      </c>
      <c r="C10" s="34" t="s">
        <v>592</v>
      </c>
      <c r="D10" s="34" t="s">
        <v>593</v>
      </c>
      <c r="E10" s="34" t="s">
        <v>593</v>
      </c>
      <c r="F10" s="35" t="s">
        <v>562</v>
      </c>
      <c r="G10" s="36">
        <v>149</v>
      </c>
      <c r="H10" s="37">
        <v>45267</v>
      </c>
    </row>
    <row r="11" s="24" customFormat="1" ht="37" customHeight="1" spans="1:8">
      <c r="A11" s="34" t="s">
        <v>598</v>
      </c>
      <c r="B11" s="34" t="s">
        <v>599</v>
      </c>
      <c r="C11" s="34" t="s">
        <v>592</v>
      </c>
      <c r="D11" s="34" t="s">
        <v>593</v>
      </c>
      <c r="E11" s="34" t="s">
        <v>593</v>
      </c>
      <c r="F11" s="35" t="s">
        <v>562</v>
      </c>
      <c r="G11" s="36">
        <v>225</v>
      </c>
      <c r="H11" s="37">
        <v>45267</v>
      </c>
    </row>
    <row r="12" s="24" customFormat="1" ht="37" customHeight="1" spans="1:8">
      <c r="A12" s="34" t="s">
        <v>600</v>
      </c>
      <c r="B12" s="34" t="s">
        <v>601</v>
      </c>
      <c r="C12" s="34" t="s">
        <v>592</v>
      </c>
      <c r="D12" s="34" t="s">
        <v>593</v>
      </c>
      <c r="E12" s="34" t="s">
        <v>593</v>
      </c>
      <c r="F12" s="35" t="s">
        <v>562</v>
      </c>
      <c r="G12" s="36">
        <v>110</v>
      </c>
      <c r="H12" s="37">
        <v>45267</v>
      </c>
    </row>
    <row r="13" s="24" customFormat="1" ht="37" customHeight="1" spans="1:8">
      <c r="A13" s="34" t="s">
        <v>602</v>
      </c>
      <c r="B13" s="34" t="s">
        <v>603</v>
      </c>
      <c r="C13" s="34" t="s">
        <v>592</v>
      </c>
      <c r="D13" s="34" t="s">
        <v>593</v>
      </c>
      <c r="E13" s="34" t="s">
        <v>593</v>
      </c>
      <c r="F13" s="35" t="s">
        <v>562</v>
      </c>
      <c r="G13" s="36">
        <v>41</v>
      </c>
      <c r="H13" s="37">
        <v>45267</v>
      </c>
    </row>
    <row r="14" s="24" customFormat="1" ht="37" customHeight="1" spans="1:8">
      <c r="A14" s="34" t="s">
        <v>604</v>
      </c>
      <c r="B14" s="34" t="s">
        <v>605</v>
      </c>
      <c r="C14" s="34" t="s">
        <v>592</v>
      </c>
      <c r="D14" s="34" t="s">
        <v>593</v>
      </c>
      <c r="E14" s="34" t="s">
        <v>593</v>
      </c>
      <c r="F14" s="35" t="s">
        <v>562</v>
      </c>
      <c r="G14" s="36">
        <v>2723</v>
      </c>
      <c r="H14" s="37">
        <v>45267</v>
      </c>
    </row>
    <row r="15" s="24" customFormat="1" ht="37" customHeight="1" spans="1:8">
      <c r="A15" s="34" t="s">
        <v>606</v>
      </c>
      <c r="B15" s="34" t="s">
        <v>607</v>
      </c>
      <c r="C15" s="34" t="s">
        <v>592</v>
      </c>
      <c r="D15" s="34" t="s">
        <v>593</v>
      </c>
      <c r="E15" s="34" t="s">
        <v>593</v>
      </c>
      <c r="F15" s="35" t="s">
        <v>562</v>
      </c>
      <c r="G15" s="36">
        <v>417</v>
      </c>
      <c r="H15" s="37">
        <v>45267</v>
      </c>
    </row>
    <row r="16" s="24" customFormat="1" ht="37" customHeight="1" spans="1:8">
      <c r="A16" s="34" t="s">
        <v>608</v>
      </c>
      <c r="B16" s="34" t="s">
        <v>609</v>
      </c>
      <c r="C16" s="34" t="s">
        <v>592</v>
      </c>
      <c r="D16" s="34" t="s">
        <v>593</v>
      </c>
      <c r="E16" s="34" t="s">
        <v>593</v>
      </c>
      <c r="F16" s="35" t="s">
        <v>562</v>
      </c>
      <c r="G16" s="36">
        <v>450</v>
      </c>
      <c r="H16" s="37">
        <v>45267</v>
      </c>
    </row>
    <row r="17" s="24" customFormat="1" ht="37" customHeight="1" spans="1:8">
      <c r="A17" s="34" t="s">
        <v>610</v>
      </c>
      <c r="B17" s="34" t="s">
        <v>611</v>
      </c>
      <c r="C17" s="34" t="s">
        <v>592</v>
      </c>
      <c r="D17" s="34" t="s">
        <v>593</v>
      </c>
      <c r="E17" s="34" t="s">
        <v>593</v>
      </c>
      <c r="F17" s="35" t="s">
        <v>562</v>
      </c>
      <c r="G17" s="36">
        <v>50</v>
      </c>
      <c r="H17" s="37">
        <v>45267</v>
      </c>
    </row>
    <row r="18" s="24" customFormat="1" ht="37" customHeight="1" spans="1:8">
      <c r="A18" s="34" t="s">
        <v>612</v>
      </c>
      <c r="B18" s="34" t="s">
        <v>613</v>
      </c>
      <c r="C18" s="34" t="s">
        <v>592</v>
      </c>
      <c r="D18" s="34" t="s">
        <v>593</v>
      </c>
      <c r="E18" s="34" t="s">
        <v>593</v>
      </c>
      <c r="F18" s="35" t="s">
        <v>562</v>
      </c>
      <c r="G18" s="36">
        <v>244</v>
      </c>
      <c r="H18" s="37">
        <v>45267</v>
      </c>
    </row>
    <row r="19" s="24" customFormat="1" ht="37" customHeight="1" spans="1:8">
      <c r="A19" s="34" t="s">
        <v>614</v>
      </c>
      <c r="B19" s="34" t="s">
        <v>615</v>
      </c>
      <c r="C19" s="34" t="s">
        <v>592</v>
      </c>
      <c r="D19" s="34" t="s">
        <v>593</v>
      </c>
      <c r="E19" s="34" t="s">
        <v>593</v>
      </c>
      <c r="F19" s="35" t="s">
        <v>562</v>
      </c>
      <c r="G19" s="36">
        <v>2061</v>
      </c>
      <c r="H19" s="37">
        <v>45267</v>
      </c>
    </row>
    <row r="20" s="24" customFormat="1" ht="37" customHeight="1" spans="1:8">
      <c r="A20" s="34" t="s">
        <v>616</v>
      </c>
      <c r="B20" s="34" t="s">
        <v>617</v>
      </c>
      <c r="C20" s="34" t="s">
        <v>592</v>
      </c>
      <c r="D20" s="34" t="s">
        <v>593</v>
      </c>
      <c r="E20" s="34" t="s">
        <v>593</v>
      </c>
      <c r="F20" s="35" t="s">
        <v>562</v>
      </c>
      <c r="G20" s="36">
        <v>424</v>
      </c>
      <c r="H20" s="37">
        <v>45267</v>
      </c>
    </row>
    <row r="21" s="24" customFormat="1" ht="37" customHeight="1" spans="1:8">
      <c r="A21" s="34" t="s">
        <v>618</v>
      </c>
      <c r="B21" s="34" t="s">
        <v>619</v>
      </c>
      <c r="C21" s="34" t="s">
        <v>592</v>
      </c>
      <c r="D21" s="34" t="s">
        <v>593</v>
      </c>
      <c r="E21" s="34" t="s">
        <v>593</v>
      </c>
      <c r="F21" s="35" t="s">
        <v>562</v>
      </c>
      <c r="G21" s="36">
        <v>6418</v>
      </c>
      <c r="H21" s="37">
        <v>45267</v>
      </c>
    </row>
    <row r="22" s="24" customFormat="1" ht="37" customHeight="1" spans="1:8">
      <c r="A22" s="34" t="s">
        <v>620</v>
      </c>
      <c r="B22" s="34" t="s">
        <v>621</v>
      </c>
      <c r="C22" s="34" t="s">
        <v>592</v>
      </c>
      <c r="D22" s="34" t="s">
        <v>593</v>
      </c>
      <c r="E22" s="34" t="s">
        <v>593</v>
      </c>
      <c r="F22" s="35" t="s">
        <v>562</v>
      </c>
      <c r="G22" s="36">
        <v>2607</v>
      </c>
      <c r="H22" s="37">
        <v>45267</v>
      </c>
    </row>
    <row r="23" s="24" customFormat="1" ht="37" customHeight="1" spans="1:8">
      <c r="A23" s="34" t="s">
        <v>622</v>
      </c>
      <c r="B23" s="34" t="s">
        <v>623</v>
      </c>
      <c r="C23" s="34" t="s">
        <v>624</v>
      </c>
      <c r="D23" s="34" t="s">
        <v>625</v>
      </c>
      <c r="E23" s="34" t="s">
        <v>625</v>
      </c>
      <c r="F23" s="35" t="s">
        <v>560</v>
      </c>
      <c r="G23" s="41">
        <v>200</v>
      </c>
      <c r="H23" s="37">
        <v>44973</v>
      </c>
    </row>
    <row r="24" s="24" customFormat="1" ht="37" customHeight="1" spans="1:8">
      <c r="A24" s="34" t="s">
        <v>626</v>
      </c>
      <c r="B24" s="34" t="s">
        <v>627</v>
      </c>
      <c r="C24" s="34" t="s">
        <v>624</v>
      </c>
      <c r="D24" s="34" t="s">
        <v>628</v>
      </c>
      <c r="E24" s="34" t="s">
        <v>628</v>
      </c>
      <c r="F24" s="35" t="s">
        <v>560</v>
      </c>
      <c r="G24" s="41">
        <v>301</v>
      </c>
      <c r="H24" s="37">
        <v>44973</v>
      </c>
    </row>
    <row r="25" s="24" customFormat="1" ht="37" customHeight="1" spans="1:8">
      <c r="A25" s="34" t="s">
        <v>629</v>
      </c>
      <c r="B25" s="34" t="s">
        <v>630</v>
      </c>
      <c r="C25" s="34" t="s">
        <v>631</v>
      </c>
      <c r="D25" s="34" t="s">
        <v>628</v>
      </c>
      <c r="E25" s="34" t="s">
        <v>628</v>
      </c>
      <c r="F25" s="35" t="s">
        <v>560</v>
      </c>
      <c r="G25" s="41">
        <v>320</v>
      </c>
      <c r="H25" s="37">
        <v>44973</v>
      </c>
    </row>
    <row r="26" s="24" customFormat="1" ht="37" customHeight="1" spans="1:8">
      <c r="A26" s="34" t="s">
        <v>632</v>
      </c>
      <c r="B26" s="34" t="s">
        <v>633</v>
      </c>
      <c r="C26" s="34" t="s">
        <v>634</v>
      </c>
      <c r="D26" s="34" t="s">
        <v>576</v>
      </c>
      <c r="E26" s="34" t="s">
        <v>576</v>
      </c>
      <c r="F26" s="35" t="s">
        <v>560</v>
      </c>
      <c r="G26" s="41">
        <v>200</v>
      </c>
      <c r="H26" s="37">
        <v>44973</v>
      </c>
    </row>
    <row r="27" s="24" customFormat="1" ht="37" customHeight="1" spans="1:8">
      <c r="A27" s="34" t="s">
        <v>635</v>
      </c>
      <c r="B27" s="34" t="s">
        <v>636</v>
      </c>
      <c r="C27" s="34" t="s">
        <v>637</v>
      </c>
      <c r="D27" s="34" t="s">
        <v>638</v>
      </c>
      <c r="E27" s="34" t="s">
        <v>638</v>
      </c>
      <c r="F27" s="35" t="s">
        <v>560</v>
      </c>
      <c r="G27" s="41">
        <v>5171</v>
      </c>
      <c r="H27" s="37">
        <v>44973</v>
      </c>
    </row>
    <row r="28" s="24" customFormat="1" ht="37" customHeight="1" spans="1:8">
      <c r="A28" s="34" t="s">
        <v>639</v>
      </c>
      <c r="B28" s="34" t="s">
        <v>640</v>
      </c>
      <c r="C28" s="34" t="s">
        <v>641</v>
      </c>
      <c r="D28" s="34" t="s">
        <v>642</v>
      </c>
      <c r="E28" s="34" t="s">
        <v>642</v>
      </c>
      <c r="F28" s="35" t="s">
        <v>560</v>
      </c>
      <c r="G28" s="41">
        <v>456.4</v>
      </c>
      <c r="H28" s="37">
        <v>44973</v>
      </c>
    </row>
    <row r="29" s="24" customFormat="1" ht="37" customHeight="1" spans="1:8">
      <c r="A29" s="34" t="s">
        <v>643</v>
      </c>
      <c r="B29" s="34" t="s">
        <v>644</v>
      </c>
      <c r="C29" s="34" t="s">
        <v>645</v>
      </c>
      <c r="D29" s="34" t="s">
        <v>642</v>
      </c>
      <c r="E29" s="34" t="s">
        <v>642</v>
      </c>
      <c r="F29" s="35" t="s">
        <v>560</v>
      </c>
      <c r="G29" s="41">
        <v>1510.19</v>
      </c>
      <c r="H29" s="37">
        <v>44973</v>
      </c>
    </row>
    <row r="30" s="24" customFormat="1" ht="37" customHeight="1" spans="1:8">
      <c r="A30" s="34" t="s">
        <v>646</v>
      </c>
      <c r="B30" s="34" t="s">
        <v>647</v>
      </c>
      <c r="C30" s="34" t="s">
        <v>648</v>
      </c>
      <c r="D30" s="34" t="s">
        <v>649</v>
      </c>
      <c r="E30" s="34" t="s">
        <v>649</v>
      </c>
      <c r="F30" s="35" t="s">
        <v>560</v>
      </c>
      <c r="G30" s="41">
        <v>5894</v>
      </c>
      <c r="H30" s="37">
        <v>44973</v>
      </c>
    </row>
    <row r="31" s="24" customFormat="1" ht="37" customHeight="1" spans="1:8">
      <c r="A31" s="34" t="s">
        <v>626</v>
      </c>
      <c r="B31" s="34" t="s">
        <v>627</v>
      </c>
      <c r="C31" s="34" t="s">
        <v>624</v>
      </c>
      <c r="D31" s="34" t="s">
        <v>628</v>
      </c>
      <c r="E31" s="34" t="s">
        <v>628</v>
      </c>
      <c r="F31" s="35" t="s">
        <v>560</v>
      </c>
      <c r="G31" s="41">
        <v>24</v>
      </c>
      <c r="H31" s="37">
        <v>45160</v>
      </c>
    </row>
    <row r="32" s="24" customFormat="1" ht="37" customHeight="1" spans="1:8">
      <c r="A32" s="34" t="s">
        <v>650</v>
      </c>
      <c r="B32" s="34" t="s">
        <v>651</v>
      </c>
      <c r="C32" s="34" t="s">
        <v>652</v>
      </c>
      <c r="D32" s="34" t="s">
        <v>653</v>
      </c>
      <c r="E32" s="34" t="s">
        <v>653</v>
      </c>
      <c r="F32" s="35" t="s">
        <v>560</v>
      </c>
      <c r="G32" s="41">
        <v>200</v>
      </c>
      <c r="H32" s="37">
        <v>45160</v>
      </c>
    </row>
    <row r="33" s="24" customFormat="1" ht="37" customHeight="1" spans="1:8">
      <c r="A33" s="34" t="s">
        <v>654</v>
      </c>
      <c r="B33" s="34" t="s">
        <v>655</v>
      </c>
      <c r="C33" s="34" t="s">
        <v>624</v>
      </c>
      <c r="D33" s="34" t="s">
        <v>656</v>
      </c>
      <c r="E33" s="34" t="s">
        <v>656</v>
      </c>
      <c r="F33" s="35" t="s">
        <v>560</v>
      </c>
      <c r="G33" s="41">
        <v>136</v>
      </c>
      <c r="H33" s="37">
        <v>45160</v>
      </c>
    </row>
    <row r="34" s="24" customFormat="1" ht="37" customHeight="1" spans="1:8">
      <c r="A34" s="34" t="s">
        <v>657</v>
      </c>
      <c r="B34" s="34" t="s">
        <v>658</v>
      </c>
      <c r="C34" s="34" t="s">
        <v>637</v>
      </c>
      <c r="D34" s="34" t="s">
        <v>638</v>
      </c>
      <c r="E34" s="34" t="s">
        <v>638</v>
      </c>
      <c r="F34" s="35" t="s">
        <v>560</v>
      </c>
      <c r="G34" s="41">
        <v>1498</v>
      </c>
      <c r="H34" s="37">
        <v>45160</v>
      </c>
    </row>
    <row r="35" s="24" customFormat="1" ht="37" customHeight="1" spans="1:8">
      <c r="A35" s="34" t="s">
        <v>639</v>
      </c>
      <c r="B35" s="34" t="s">
        <v>640</v>
      </c>
      <c r="C35" s="34" t="s">
        <v>641</v>
      </c>
      <c r="D35" s="34" t="s">
        <v>642</v>
      </c>
      <c r="E35" s="34" t="s">
        <v>642</v>
      </c>
      <c r="F35" s="35" t="s">
        <v>560</v>
      </c>
      <c r="G35" s="41">
        <v>237</v>
      </c>
      <c r="H35" s="37">
        <v>45160</v>
      </c>
    </row>
    <row r="36" s="24" customFormat="1" ht="37" customHeight="1" spans="1:8">
      <c r="A36" s="34" t="s">
        <v>659</v>
      </c>
      <c r="B36" s="34" t="s">
        <v>660</v>
      </c>
      <c r="C36" s="34" t="s">
        <v>661</v>
      </c>
      <c r="D36" s="34" t="s">
        <v>642</v>
      </c>
      <c r="E36" s="34" t="s">
        <v>642</v>
      </c>
      <c r="F36" s="35" t="s">
        <v>560</v>
      </c>
      <c r="G36" s="41">
        <v>370</v>
      </c>
      <c r="H36" s="37">
        <v>45160</v>
      </c>
    </row>
    <row r="37" s="24" customFormat="1" ht="37" customHeight="1" spans="1:8">
      <c r="A37" s="42" t="s">
        <v>662</v>
      </c>
      <c r="B37" s="42" t="s">
        <v>663</v>
      </c>
      <c r="C37" s="42" t="s">
        <v>661</v>
      </c>
      <c r="D37" s="42" t="s">
        <v>642</v>
      </c>
      <c r="E37" s="42" t="s">
        <v>642</v>
      </c>
      <c r="F37" s="43" t="s">
        <v>560</v>
      </c>
      <c r="G37" s="44">
        <v>900</v>
      </c>
      <c r="H37" s="45">
        <v>45160</v>
      </c>
    </row>
    <row r="38" s="24" customFormat="1" ht="36" customHeight="1" spans="1:8">
      <c r="A38" s="46" t="s">
        <v>664</v>
      </c>
      <c r="B38" s="46" t="s">
        <v>665</v>
      </c>
      <c r="C38" s="46" t="s">
        <v>661</v>
      </c>
      <c r="D38" s="46" t="s">
        <v>642</v>
      </c>
      <c r="E38" s="46" t="s">
        <v>642</v>
      </c>
      <c r="F38" s="35" t="s">
        <v>560</v>
      </c>
      <c r="G38" s="47">
        <v>360</v>
      </c>
      <c r="H38" s="48">
        <v>45160</v>
      </c>
    </row>
    <row r="39" s="23" customFormat="1" ht="37" customHeight="1" spans="1:10">
      <c r="A39" s="49" t="s">
        <v>557</v>
      </c>
      <c r="B39" s="50"/>
      <c r="C39" s="50"/>
      <c r="D39" s="50"/>
      <c r="E39" s="50"/>
      <c r="F39" s="51"/>
      <c r="G39" s="52">
        <f>SUM(G4:G38)</f>
        <v>79254.59</v>
      </c>
      <c r="H39" s="53"/>
      <c r="I39" s="54"/>
      <c r="J39" s="54"/>
    </row>
    <row r="40" s="23" customFormat="1" ht="24" customHeight="1" spans="1:8">
      <c r="A40" s="54" t="s">
        <v>666</v>
      </c>
      <c r="B40" s="54"/>
      <c r="C40" s="54"/>
      <c r="D40" s="54"/>
      <c r="E40" s="54"/>
      <c r="F40" s="54"/>
      <c r="G40" s="55"/>
      <c r="H40" s="55"/>
    </row>
  </sheetData>
  <mergeCells count="4">
    <mergeCell ref="A1:H1"/>
    <mergeCell ref="A2:H2"/>
    <mergeCell ref="A39:F39"/>
    <mergeCell ref="A40:H40"/>
  </mergeCells>
  <printOptions horizontalCentered="1"/>
  <pageMargins left="0.393055555555556" right="0.196527777777778" top="0.605555555555556" bottom="0.605555555555556" header="0.5" footer="0.5"/>
  <pageSetup paperSize="9" scale="80" firstPageNumber="26" fitToHeight="0" orientation="landscape" useFirstPageNumber="1" horizontalDpi="600"/>
  <headerFooter>
    <oddFooter>&amp;C&amp;P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06"/>
  <sheetViews>
    <sheetView workbookViewId="0">
      <selection activeCell="C17" sqref="C17"/>
    </sheetView>
  </sheetViews>
  <sheetFormatPr defaultColWidth="7" defaultRowHeight="14.25" outlineLevelCol="6"/>
  <cols>
    <col min="1" max="1" width="33.125" customWidth="1"/>
    <col min="2" max="2" width="18.75" customWidth="1"/>
    <col min="3" max="3" width="17.875" customWidth="1"/>
    <col min="4" max="4" width="17.625" customWidth="1"/>
    <col min="5" max="5" width="18.25" customWidth="1"/>
    <col min="6" max="6" width="10.875" customWidth="1"/>
  </cols>
  <sheetData>
    <row r="1" ht="21" customHeight="1" spans="1:5">
      <c r="A1" s="2" t="s">
        <v>667</v>
      </c>
      <c r="B1" s="2"/>
      <c r="C1" s="2"/>
      <c r="D1" s="2"/>
      <c r="E1" s="2"/>
    </row>
    <row r="2" ht="23.1" customHeight="1" spans="1:5">
      <c r="A2" s="3"/>
      <c r="B2" s="3"/>
      <c r="C2" s="3"/>
      <c r="D2" s="3"/>
      <c r="E2" s="4" t="s">
        <v>668</v>
      </c>
    </row>
    <row r="3" ht="35.1" customHeight="1" spans="1:6">
      <c r="A3" s="5" t="s">
        <v>669</v>
      </c>
      <c r="B3" s="5" t="s">
        <v>670</v>
      </c>
      <c r="C3" s="5" t="s">
        <v>671</v>
      </c>
      <c r="D3" s="5" t="s">
        <v>672</v>
      </c>
      <c r="E3" s="6" t="s">
        <v>673</v>
      </c>
      <c r="F3" s="6" t="s">
        <v>556</v>
      </c>
    </row>
    <row r="4" ht="26.1" customHeight="1" spans="1:6">
      <c r="A4" s="7" t="s">
        <v>674</v>
      </c>
      <c r="B4" s="8">
        <f>SUM(B5:B7)</f>
        <v>1568</v>
      </c>
      <c r="C4" s="8">
        <f>SUM(C5:C7)</f>
        <v>1736</v>
      </c>
      <c r="D4" s="9">
        <f>SUM(D5:D7)</f>
        <v>1462</v>
      </c>
      <c r="E4" s="10">
        <f>(D4-B4)/B4</f>
        <v>-0.0676020408163265</v>
      </c>
      <c r="F4" s="11"/>
    </row>
    <row r="5" ht="30.95" customHeight="1" spans="1:6">
      <c r="A5" s="12" t="s">
        <v>675</v>
      </c>
      <c r="B5" s="13"/>
      <c r="C5" s="13"/>
      <c r="D5" s="13"/>
      <c r="E5" s="10"/>
      <c r="F5" s="11"/>
    </row>
    <row r="6" ht="30.95" customHeight="1" spans="1:6">
      <c r="A6" s="12" t="s">
        <v>676</v>
      </c>
      <c r="B6" s="14">
        <v>1044</v>
      </c>
      <c r="C6" s="14">
        <v>1242</v>
      </c>
      <c r="D6" s="14">
        <v>996</v>
      </c>
      <c r="E6" s="10">
        <f>(D6-B6)/B6</f>
        <v>-0.0459770114942529</v>
      </c>
      <c r="F6" s="11"/>
    </row>
    <row r="7" ht="33.95" customHeight="1" spans="1:6">
      <c r="A7" s="12" t="s">
        <v>677</v>
      </c>
      <c r="B7" s="13">
        <v>524</v>
      </c>
      <c r="C7" s="13">
        <v>494</v>
      </c>
      <c r="D7" s="13">
        <f>SUM(D8:D9)</f>
        <v>466</v>
      </c>
      <c r="E7" s="10">
        <f>(D7-B7)/B7</f>
        <v>-0.110687022900763</v>
      </c>
      <c r="F7" s="11"/>
    </row>
    <row r="8" ht="24" customHeight="1" spans="1:6">
      <c r="A8" s="15" t="s">
        <v>678</v>
      </c>
      <c r="B8" s="16">
        <v>524</v>
      </c>
      <c r="C8" s="16">
        <v>494</v>
      </c>
      <c r="D8" s="16">
        <v>364</v>
      </c>
      <c r="E8" s="10">
        <f>(D8-B8)/B8</f>
        <v>-0.305343511450382</v>
      </c>
      <c r="F8" s="17"/>
    </row>
    <row r="9" ht="24.95" customHeight="1" spans="1:6">
      <c r="A9" s="18" t="s">
        <v>679</v>
      </c>
      <c r="B9" s="19">
        <v>87</v>
      </c>
      <c r="C9" s="19"/>
      <c r="D9" s="19">
        <v>102</v>
      </c>
      <c r="E9" s="10">
        <f>(D9-B9)/B9</f>
        <v>0.172413793103448</v>
      </c>
      <c r="F9" s="11"/>
    </row>
    <row r="10" ht="105" customHeight="1" spans="1:7">
      <c r="A10" s="20" t="s">
        <v>680</v>
      </c>
      <c r="B10" s="20"/>
      <c r="C10" s="20"/>
      <c r="D10" s="20"/>
      <c r="E10" s="20"/>
      <c r="F10" s="20"/>
      <c r="G10" s="21"/>
    </row>
    <row r="11" ht="12.75" customHeight="1"/>
    <row r="806" s="1" customFormat="1"/>
  </sheetData>
  <mergeCells count="2">
    <mergeCell ref="A1:E1"/>
    <mergeCell ref="A10:F10"/>
  </mergeCells>
  <printOptions horizontalCentered="1"/>
  <pageMargins left="0.751388888888889" right="0.751388888888889" top="1" bottom="1" header="0.511805555555556" footer="0.511805555555556"/>
  <pageSetup paperSize="9" firstPageNumber="29" orientation="landscape" useFirstPageNumber="1" horizontalDpi="600"/>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H16"/>
  <sheetViews>
    <sheetView workbookViewId="0">
      <selection activeCell="K13" sqref="K13"/>
    </sheetView>
  </sheetViews>
  <sheetFormatPr defaultColWidth="9" defaultRowHeight="14.25" outlineLevelCol="7"/>
  <cols>
    <col min="2" max="2" width="17.25" customWidth="1"/>
    <col min="3" max="3" width="16.625" customWidth="1"/>
    <col min="4" max="4" width="23.25" customWidth="1"/>
    <col min="5" max="5" width="13" customWidth="1"/>
    <col min="8" max="8" width="9" style="362"/>
  </cols>
  <sheetData>
    <row r="2" spans="1:8">
      <c r="A2" s="363"/>
      <c r="B2" s="363"/>
      <c r="C2" s="363"/>
      <c r="D2" s="363"/>
      <c r="E2" s="363"/>
      <c r="F2" s="363"/>
      <c r="G2" s="363"/>
      <c r="H2" s="364"/>
    </row>
    <row r="3" ht="27" customHeight="1" spans="1:8">
      <c r="A3" s="363"/>
      <c r="B3" s="363"/>
      <c r="C3" s="363"/>
      <c r="D3" s="365" t="s">
        <v>2</v>
      </c>
      <c r="E3" s="366"/>
      <c r="F3" s="363"/>
      <c r="G3" s="363"/>
      <c r="H3" s="367"/>
    </row>
    <row r="4" spans="1:8">
      <c r="A4" s="363"/>
      <c r="B4" s="363"/>
      <c r="C4" s="363"/>
      <c r="D4" s="363"/>
      <c r="E4" s="363"/>
      <c r="F4" s="363"/>
      <c r="G4" s="363"/>
      <c r="H4" s="367"/>
    </row>
    <row r="5" spans="1:8">
      <c r="A5" s="363"/>
      <c r="B5" s="363"/>
      <c r="C5" s="363"/>
      <c r="D5" s="363"/>
      <c r="E5" s="363"/>
      <c r="F5" s="363"/>
      <c r="G5" s="363"/>
      <c r="H5" s="367"/>
    </row>
    <row r="6" ht="29.1" customHeight="1" spans="1:8">
      <c r="A6" s="363"/>
      <c r="B6" s="368" t="s">
        <v>3</v>
      </c>
      <c r="C6" s="368"/>
      <c r="D6" s="368"/>
      <c r="E6" s="369" t="s">
        <v>4</v>
      </c>
      <c r="F6" s="369"/>
      <c r="G6" s="369"/>
      <c r="H6" s="370" t="s">
        <v>5</v>
      </c>
    </row>
    <row r="7" ht="29.1" customHeight="1" spans="1:8">
      <c r="A7" s="363"/>
      <c r="B7" s="368" t="s">
        <v>6</v>
      </c>
      <c r="C7" s="368"/>
      <c r="D7" s="368"/>
      <c r="E7" s="369" t="s">
        <v>4</v>
      </c>
      <c r="F7" s="369"/>
      <c r="G7" s="369"/>
      <c r="H7" s="370" t="s">
        <v>7</v>
      </c>
    </row>
    <row r="8" ht="29.1" customHeight="1" spans="1:8">
      <c r="A8" s="363"/>
      <c r="B8" s="368" t="s">
        <v>8</v>
      </c>
      <c r="C8" s="368"/>
      <c r="D8" s="368"/>
      <c r="E8" s="369" t="s">
        <v>4</v>
      </c>
      <c r="F8" s="369"/>
      <c r="G8" s="369"/>
      <c r="H8" s="370" t="s">
        <v>9</v>
      </c>
    </row>
    <row r="9" ht="29.1" customHeight="1" spans="1:8">
      <c r="A9" s="363"/>
      <c r="B9" s="368" t="s">
        <v>10</v>
      </c>
      <c r="C9" s="368"/>
      <c r="D9" s="368"/>
      <c r="E9" s="369" t="s">
        <v>4</v>
      </c>
      <c r="F9" s="369"/>
      <c r="G9" s="369"/>
      <c r="H9" s="370" t="s">
        <v>11</v>
      </c>
    </row>
    <row r="10" ht="29.1" customHeight="1" spans="1:8">
      <c r="A10" s="363"/>
      <c r="B10" s="368" t="s">
        <v>12</v>
      </c>
      <c r="C10" s="368"/>
      <c r="D10" s="368"/>
      <c r="E10" s="369" t="s">
        <v>4</v>
      </c>
      <c r="F10" s="369"/>
      <c r="G10" s="369"/>
      <c r="H10" s="370" t="s">
        <v>13</v>
      </c>
    </row>
    <row r="11" ht="29.1" customHeight="1" spans="1:8">
      <c r="A11" s="363"/>
      <c r="B11" s="368" t="s">
        <v>14</v>
      </c>
      <c r="C11" s="368"/>
      <c r="D11" s="368"/>
      <c r="E11" s="369" t="s">
        <v>4</v>
      </c>
      <c r="F11" s="369"/>
      <c r="G11" s="369"/>
      <c r="H11" s="370" t="s">
        <v>15</v>
      </c>
    </row>
    <row r="12" ht="29.1" customHeight="1" spans="1:8">
      <c r="A12" s="363"/>
      <c r="B12" s="368" t="s">
        <v>16</v>
      </c>
      <c r="C12" s="368"/>
      <c r="D12" s="368"/>
      <c r="E12" s="369" t="s">
        <v>4</v>
      </c>
      <c r="F12" s="369"/>
      <c r="G12" s="369"/>
      <c r="H12" s="370" t="s">
        <v>17</v>
      </c>
    </row>
    <row r="13" ht="29.1" customHeight="1" spans="1:8">
      <c r="A13" s="363"/>
      <c r="B13" s="368" t="s">
        <v>18</v>
      </c>
      <c r="C13" s="368"/>
      <c r="D13" s="368"/>
      <c r="E13" s="369" t="s">
        <v>4</v>
      </c>
      <c r="F13" s="369"/>
      <c r="G13" s="369"/>
      <c r="H13" s="370" t="s">
        <v>19</v>
      </c>
    </row>
    <row r="14" ht="29.1" customHeight="1" spans="1:8">
      <c r="A14" s="363"/>
      <c r="B14" s="368" t="s">
        <v>20</v>
      </c>
      <c r="C14" s="368"/>
      <c r="D14" s="368"/>
      <c r="E14" s="369" t="s">
        <v>4</v>
      </c>
      <c r="F14" s="369"/>
      <c r="G14" s="369"/>
      <c r="H14" s="370" t="s">
        <v>21</v>
      </c>
    </row>
    <row r="15" ht="29.1" customHeight="1" spans="1:8">
      <c r="A15" s="363"/>
      <c r="B15" s="368" t="s">
        <v>22</v>
      </c>
      <c r="C15" s="368"/>
      <c r="D15" s="368"/>
      <c r="E15" s="369" t="s">
        <v>4</v>
      </c>
      <c r="F15" s="369"/>
      <c r="G15" s="369"/>
      <c r="H15" s="370" t="s">
        <v>23</v>
      </c>
    </row>
    <row r="16" ht="29.1" customHeight="1" spans="1:8">
      <c r="A16" s="363"/>
      <c r="B16" s="368" t="s">
        <v>24</v>
      </c>
      <c r="C16" s="368"/>
      <c r="D16" s="368"/>
      <c r="E16" s="369" t="s">
        <v>4</v>
      </c>
      <c r="F16" s="369"/>
      <c r="G16" s="369"/>
      <c r="H16" s="370" t="s">
        <v>25</v>
      </c>
    </row>
  </sheetData>
  <mergeCells count="23">
    <mergeCell ref="D3:E3"/>
    <mergeCell ref="B6:D6"/>
    <mergeCell ref="E6:G6"/>
    <mergeCell ref="B7:D7"/>
    <mergeCell ref="E7:G7"/>
    <mergeCell ref="B8:D8"/>
    <mergeCell ref="E8:G8"/>
    <mergeCell ref="B9:D9"/>
    <mergeCell ref="E9:G9"/>
    <mergeCell ref="B10:D10"/>
    <mergeCell ref="E10:G10"/>
    <mergeCell ref="B11:D11"/>
    <mergeCell ref="E11:G11"/>
    <mergeCell ref="B12:D12"/>
    <mergeCell ref="E12:G12"/>
    <mergeCell ref="B13:D13"/>
    <mergeCell ref="E13:G13"/>
    <mergeCell ref="B14:D14"/>
    <mergeCell ref="E14:G14"/>
    <mergeCell ref="B15:D15"/>
    <mergeCell ref="E15:G15"/>
    <mergeCell ref="B16:D16"/>
    <mergeCell ref="E16:G16"/>
  </mergeCells>
  <printOptions horizontalCentered="1"/>
  <pageMargins left="0.751388888888889" right="0.554166666666667" top="1" bottom="1" header="0.5"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0"/>
  <sheetViews>
    <sheetView showZeros="0" tabSelected="1" workbookViewId="0">
      <pane ySplit="6" topLeftCell="A22" activePane="bottomLeft" state="frozen"/>
      <selection/>
      <selection pane="bottomLeft" activeCell="A56" sqref="A56"/>
    </sheetView>
  </sheetViews>
  <sheetFormatPr defaultColWidth="9" defaultRowHeight="14.25"/>
  <cols>
    <col min="1" max="1" width="40.25" style="3" customWidth="1"/>
    <col min="2" max="2" width="12.5" style="4" customWidth="1"/>
    <col min="3" max="4" width="11.375" style="290" customWidth="1"/>
    <col min="5" max="5" width="11.125" style="4" customWidth="1"/>
    <col min="6" max="6" width="11.625" style="4" customWidth="1"/>
    <col min="7" max="7" width="11.125" style="4" customWidth="1"/>
    <col min="8" max="8" width="12.25" style="4" customWidth="1"/>
    <col min="9" max="10" width="10.5" style="3"/>
    <col min="11" max="11" width="12.625" style="3"/>
    <col min="12" max="16384" width="9" style="3"/>
  </cols>
  <sheetData>
    <row r="1" customHeight="1" spans="1:8">
      <c r="A1" s="92" t="s">
        <v>3</v>
      </c>
      <c r="B1" s="92"/>
      <c r="C1" s="291"/>
      <c r="D1" s="291"/>
      <c r="E1" s="92"/>
      <c r="F1" s="92"/>
      <c r="G1" s="92"/>
      <c r="H1" s="92"/>
    </row>
    <row r="2" ht="18" customHeight="1" spans="1:8">
      <c r="A2" s="92"/>
      <c r="B2" s="92"/>
      <c r="C2" s="291"/>
      <c r="D2" s="291"/>
      <c r="E2" s="92"/>
      <c r="F2" s="92"/>
      <c r="G2" s="92"/>
      <c r="H2" s="92"/>
    </row>
    <row r="3" ht="16" customHeight="1" spans="1:8">
      <c r="A3" s="247"/>
      <c r="B3" s="292"/>
      <c r="C3" s="247"/>
      <c r="D3" s="247"/>
      <c r="H3" s="4" t="s">
        <v>26</v>
      </c>
    </row>
    <row r="4" s="288" customFormat="1" ht="18" customHeight="1" spans="1:8">
      <c r="A4" s="162" t="s">
        <v>27</v>
      </c>
      <c r="B4" s="255" t="s">
        <v>28</v>
      </c>
      <c r="C4" s="138" t="s">
        <v>29</v>
      </c>
      <c r="D4" s="139"/>
      <c r="E4" s="139"/>
      <c r="F4" s="139"/>
      <c r="G4" s="139"/>
      <c r="H4" s="139"/>
    </row>
    <row r="5" s="288" customFormat="1" ht="15" customHeight="1" spans="1:8">
      <c r="A5" s="164"/>
      <c r="B5" s="255" t="s">
        <v>30</v>
      </c>
      <c r="C5" s="138" t="s">
        <v>31</v>
      </c>
      <c r="D5" s="255" t="s">
        <v>32</v>
      </c>
      <c r="E5" s="255" t="s">
        <v>33</v>
      </c>
      <c r="F5" s="255" t="s">
        <v>34</v>
      </c>
      <c r="G5" s="293" t="s">
        <v>35</v>
      </c>
      <c r="H5" s="94" t="s">
        <v>36</v>
      </c>
    </row>
    <row r="6" s="288" customFormat="1" ht="12" customHeight="1" spans="1:8">
      <c r="A6" s="294"/>
      <c r="B6" s="255"/>
      <c r="C6" s="138"/>
      <c r="D6" s="255"/>
      <c r="E6" s="255"/>
      <c r="F6" s="255"/>
      <c r="G6" s="295"/>
      <c r="H6" s="94"/>
    </row>
    <row r="7" s="289" customFormat="1" customHeight="1" spans="1:8">
      <c r="A7" s="296" t="s">
        <v>37</v>
      </c>
      <c r="B7" s="297">
        <f>SUM(B8:B22)</f>
        <v>28093</v>
      </c>
      <c r="C7" s="103">
        <f>SUM(C8:C22)</f>
        <v>30240</v>
      </c>
      <c r="D7" s="103">
        <f>SUM(D8:D22)</f>
        <v>27309</v>
      </c>
      <c r="E7" s="297">
        <f>SUM(E8:E22)</f>
        <v>28139</v>
      </c>
      <c r="F7" s="127">
        <f>E7/C7</f>
        <v>0.930522486772487</v>
      </c>
      <c r="G7" s="127">
        <f>E7/D7</f>
        <v>1.03039291076202</v>
      </c>
      <c r="H7" s="127">
        <f>(E7-B7)/B7</f>
        <v>0.001637418574022</v>
      </c>
    </row>
    <row r="8" s="289" customFormat="1" customHeight="1" spans="1:8">
      <c r="A8" s="298" t="s">
        <v>38</v>
      </c>
      <c r="B8" s="299">
        <v>8317</v>
      </c>
      <c r="C8" s="103">
        <v>8740</v>
      </c>
      <c r="D8" s="103">
        <v>9478</v>
      </c>
      <c r="E8" s="299">
        <v>9755</v>
      </c>
      <c r="F8" s="127">
        <f t="shared" ref="F8:F32" si="0">E8/C8</f>
        <v>1.11613272311213</v>
      </c>
      <c r="G8" s="127">
        <f>E8/D8</f>
        <v>1.02922557501583</v>
      </c>
      <c r="H8" s="127">
        <f>(E8-B8)/B8</f>
        <v>0.172898881808344</v>
      </c>
    </row>
    <row r="9" s="289" customFormat="1" customHeight="1" spans="1:8">
      <c r="A9" s="298" t="s">
        <v>39</v>
      </c>
      <c r="B9" s="299">
        <v>1908</v>
      </c>
      <c r="C9" s="103">
        <v>2150</v>
      </c>
      <c r="D9" s="300">
        <v>3476</v>
      </c>
      <c r="E9" s="299">
        <v>3304</v>
      </c>
      <c r="F9" s="127">
        <f t="shared" si="0"/>
        <v>1.53674418604651</v>
      </c>
      <c r="G9" s="127">
        <f>E9/D9</f>
        <v>0.950517836593786</v>
      </c>
      <c r="H9" s="127">
        <f>(E9-B9)/B9</f>
        <v>0.731656184486373</v>
      </c>
    </row>
    <row r="10" s="289" customFormat="1" customHeight="1" spans="1:8">
      <c r="A10" s="298" t="s">
        <v>40</v>
      </c>
      <c r="B10" s="299">
        <v>504</v>
      </c>
      <c r="C10" s="103">
        <v>550</v>
      </c>
      <c r="D10" s="300">
        <v>963</v>
      </c>
      <c r="E10" s="299">
        <v>963</v>
      </c>
      <c r="F10" s="127">
        <f>E10/C9</f>
        <v>0.447906976744186</v>
      </c>
      <c r="G10" s="127">
        <f>E10/D9</f>
        <v>0.277042577675489</v>
      </c>
      <c r="H10" s="127">
        <f t="shared" ref="H10:H15" si="1">(E10-B10)/B10</f>
        <v>0.910714285714286</v>
      </c>
    </row>
    <row r="11" s="289" customFormat="1" customHeight="1" spans="1:8">
      <c r="A11" s="298" t="s">
        <v>41</v>
      </c>
      <c r="B11" s="299">
        <v>271</v>
      </c>
      <c r="C11" s="103">
        <v>320</v>
      </c>
      <c r="D11" s="300">
        <v>308</v>
      </c>
      <c r="E11" s="299">
        <v>318</v>
      </c>
      <c r="F11" s="127">
        <f>E11/C10</f>
        <v>0.578181818181818</v>
      </c>
      <c r="G11" s="127">
        <f>E11/D10</f>
        <v>0.330218068535826</v>
      </c>
      <c r="H11" s="127">
        <f t="shared" si="1"/>
        <v>0.173431734317343</v>
      </c>
    </row>
    <row r="12" s="289" customFormat="1" customHeight="1" spans="1:8">
      <c r="A12" s="298" t="s">
        <v>42</v>
      </c>
      <c r="B12" s="301">
        <v>1550</v>
      </c>
      <c r="C12" s="103">
        <v>1700</v>
      </c>
      <c r="D12" s="300">
        <v>1490</v>
      </c>
      <c r="E12" s="301">
        <v>1533</v>
      </c>
      <c r="F12" s="127">
        <f>E12/C11</f>
        <v>4.790625</v>
      </c>
      <c r="G12" s="127">
        <f>E12/D11</f>
        <v>4.97727272727273</v>
      </c>
      <c r="H12" s="127">
        <f t="shared" si="1"/>
        <v>-0.0109677419354839</v>
      </c>
    </row>
    <row r="13" s="289" customFormat="1" customHeight="1" spans="1:8">
      <c r="A13" s="298" t="s">
        <v>43</v>
      </c>
      <c r="B13" s="301">
        <v>1083</v>
      </c>
      <c r="C13" s="103">
        <v>1200</v>
      </c>
      <c r="D13" s="302">
        <v>885</v>
      </c>
      <c r="E13" s="301">
        <v>1341</v>
      </c>
      <c r="F13" s="127">
        <f t="shared" si="0"/>
        <v>1.1175</v>
      </c>
      <c r="G13" s="127">
        <f>E13/D12</f>
        <v>0.9</v>
      </c>
      <c r="H13" s="127">
        <f t="shared" si="1"/>
        <v>0.238227146814404</v>
      </c>
    </row>
    <row r="14" s="289" customFormat="1" customHeight="1" spans="1:8">
      <c r="A14" s="298" t="s">
        <v>44</v>
      </c>
      <c r="B14" s="301">
        <v>812</v>
      </c>
      <c r="C14" s="103">
        <v>800</v>
      </c>
      <c r="D14" s="300">
        <v>437</v>
      </c>
      <c r="E14" s="301">
        <v>428</v>
      </c>
      <c r="F14" s="127">
        <f t="shared" si="0"/>
        <v>0.535</v>
      </c>
      <c r="G14" s="127">
        <f t="shared" ref="G8:G32" si="2">E14/D14</f>
        <v>0.979405034324943</v>
      </c>
      <c r="H14" s="127">
        <f t="shared" si="1"/>
        <v>-0.472906403940887</v>
      </c>
    </row>
    <row r="15" s="289" customFormat="1" customHeight="1" spans="1:8">
      <c r="A15" s="298" t="s">
        <v>45</v>
      </c>
      <c r="B15" s="301">
        <v>678</v>
      </c>
      <c r="C15" s="103">
        <v>850</v>
      </c>
      <c r="D15" s="300">
        <v>161</v>
      </c>
      <c r="E15" s="301">
        <v>434</v>
      </c>
      <c r="F15" s="127">
        <f t="shared" si="0"/>
        <v>0.510588235294118</v>
      </c>
      <c r="G15" s="127">
        <f t="shared" si="2"/>
        <v>2.69565217391304</v>
      </c>
      <c r="H15" s="127">
        <f t="shared" si="1"/>
        <v>-0.359882005899705</v>
      </c>
    </row>
    <row r="16" s="289" customFormat="1" customHeight="1" spans="1:8">
      <c r="A16" s="298" t="s">
        <v>46</v>
      </c>
      <c r="B16" s="301">
        <v>2170</v>
      </c>
      <c r="C16" s="103">
        <v>2800</v>
      </c>
      <c r="D16" s="300">
        <v>4295</v>
      </c>
      <c r="E16" s="301">
        <v>4319</v>
      </c>
      <c r="F16" s="127">
        <f t="shared" si="0"/>
        <v>1.5425</v>
      </c>
      <c r="G16" s="127">
        <f t="shared" si="2"/>
        <v>1.00558789289872</v>
      </c>
      <c r="H16" s="127">
        <f t="shared" ref="H16:H21" si="3">(E16-B16)/B16</f>
        <v>0.990322580645161</v>
      </c>
    </row>
    <row r="17" s="289" customFormat="1" customHeight="1" spans="1:8">
      <c r="A17" s="298" t="s">
        <v>47</v>
      </c>
      <c r="B17" s="301">
        <v>1110</v>
      </c>
      <c r="C17" s="103">
        <v>1200</v>
      </c>
      <c r="D17" s="300">
        <v>1091</v>
      </c>
      <c r="E17" s="301">
        <v>1208</v>
      </c>
      <c r="F17" s="127">
        <f t="shared" si="0"/>
        <v>1.00666666666667</v>
      </c>
      <c r="G17" s="127">
        <f t="shared" si="2"/>
        <v>1.10724106324473</v>
      </c>
      <c r="H17" s="127">
        <f t="shared" si="3"/>
        <v>0.0882882882882883</v>
      </c>
    </row>
    <row r="18" s="289" customFormat="1" customHeight="1" spans="1:8">
      <c r="A18" s="298" t="s">
        <v>48</v>
      </c>
      <c r="B18" s="301">
        <v>4510</v>
      </c>
      <c r="C18" s="103">
        <v>4400</v>
      </c>
      <c r="D18" s="300">
        <v>1040</v>
      </c>
      <c r="E18" s="301">
        <v>860</v>
      </c>
      <c r="F18" s="127">
        <f t="shared" si="0"/>
        <v>0.195454545454545</v>
      </c>
      <c r="G18" s="127">
        <f t="shared" si="2"/>
        <v>0.826923076923077</v>
      </c>
      <c r="H18" s="127">
        <f t="shared" si="3"/>
        <v>-0.809312638580931</v>
      </c>
    </row>
    <row r="19" s="289" customFormat="1" customHeight="1" spans="1:8">
      <c r="A19" s="298" t="s">
        <v>49</v>
      </c>
      <c r="B19" s="301">
        <v>5152</v>
      </c>
      <c r="C19" s="103">
        <v>5500</v>
      </c>
      <c r="D19" s="300">
        <v>3650</v>
      </c>
      <c r="E19" s="301">
        <v>3644</v>
      </c>
      <c r="F19" s="127">
        <f t="shared" si="0"/>
        <v>0.662545454545455</v>
      </c>
      <c r="G19" s="127">
        <f t="shared" si="2"/>
        <v>0.998356164383562</v>
      </c>
      <c r="H19" s="127">
        <f t="shared" si="3"/>
        <v>-0.292701863354037</v>
      </c>
    </row>
    <row r="20" s="289" customFormat="1" customHeight="1" spans="1:8">
      <c r="A20" s="303" t="s">
        <v>50</v>
      </c>
      <c r="B20" s="301"/>
      <c r="C20" s="103"/>
      <c r="D20" s="297"/>
      <c r="E20" s="301"/>
      <c r="F20" s="127"/>
      <c r="G20" s="127"/>
      <c r="H20" s="127"/>
    </row>
    <row r="21" s="289" customFormat="1" customHeight="1" spans="1:8">
      <c r="A21" s="298" t="s">
        <v>51</v>
      </c>
      <c r="B21" s="103">
        <v>28</v>
      </c>
      <c r="C21" s="103">
        <v>30</v>
      </c>
      <c r="D21" s="300">
        <v>35</v>
      </c>
      <c r="E21" s="103">
        <v>32</v>
      </c>
      <c r="F21" s="127">
        <f t="shared" si="0"/>
        <v>1.06666666666667</v>
      </c>
      <c r="G21" s="127">
        <f t="shared" si="2"/>
        <v>0.914285714285714</v>
      </c>
      <c r="H21" s="127">
        <f>(E21-B21)/B21</f>
        <v>0.142857142857143</v>
      </c>
    </row>
    <row r="22" s="289" customFormat="1" customHeight="1" spans="1:8">
      <c r="A22" s="298" t="s">
        <v>52</v>
      </c>
      <c r="B22" s="299"/>
      <c r="C22" s="299"/>
      <c r="D22" s="297"/>
      <c r="E22" s="299"/>
      <c r="F22" s="127"/>
      <c r="G22" s="127"/>
      <c r="H22" s="127"/>
    </row>
    <row r="23" s="289" customFormat="1" customHeight="1" spans="1:8">
      <c r="A23" s="296" t="s">
        <v>53</v>
      </c>
      <c r="B23" s="297">
        <f>SUM(B24:B31)</f>
        <v>20053</v>
      </c>
      <c r="C23" s="304">
        <f>SUM(C24:C31)</f>
        <v>50720</v>
      </c>
      <c r="D23" s="304">
        <f>SUM(D24:D31)</f>
        <v>36176</v>
      </c>
      <c r="E23" s="297">
        <f>SUM(E24:E31)</f>
        <v>35387</v>
      </c>
      <c r="F23" s="127">
        <f t="shared" si="0"/>
        <v>0.697693217665615</v>
      </c>
      <c r="G23" s="127">
        <f t="shared" si="2"/>
        <v>0.978189960194604</v>
      </c>
      <c r="H23" s="127">
        <f t="shared" ref="H23:H28" si="4">(E23-B23)/B23</f>
        <v>0.764673614920461</v>
      </c>
    </row>
    <row r="24" s="289" customFormat="1" customHeight="1" spans="1:8">
      <c r="A24" s="298" t="s">
        <v>54</v>
      </c>
      <c r="B24" s="304">
        <v>1944</v>
      </c>
      <c r="C24" s="103">
        <v>2100</v>
      </c>
      <c r="D24" s="300">
        <v>2015</v>
      </c>
      <c r="E24" s="304">
        <v>1824</v>
      </c>
      <c r="F24" s="127">
        <f t="shared" si="0"/>
        <v>0.868571428571429</v>
      </c>
      <c r="G24" s="127">
        <f t="shared" si="2"/>
        <v>0.905210918114144</v>
      </c>
      <c r="H24" s="127">
        <f t="shared" si="4"/>
        <v>-0.0617283950617284</v>
      </c>
    </row>
    <row r="25" s="289" customFormat="1" customHeight="1" spans="1:8">
      <c r="A25" s="298" t="s">
        <v>55</v>
      </c>
      <c r="B25" s="304">
        <v>2118</v>
      </c>
      <c r="C25" s="103">
        <v>2200</v>
      </c>
      <c r="D25" s="300">
        <v>2474</v>
      </c>
      <c r="E25" s="304">
        <v>3239</v>
      </c>
      <c r="F25" s="127">
        <f t="shared" si="0"/>
        <v>1.47227272727273</v>
      </c>
      <c r="G25" s="127">
        <f t="shared" si="2"/>
        <v>1.30921584478577</v>
      </c>
      <c r="H25" s="127">
        <f t="shared" si="4"/>
        <v>0.529272898961284</v>
      </c>
    </row>
    <row r="26" s="289" customFormat="1" customHeight="1" spans="1:8">
      <c r="A26" s="298" t="s">
        <v>56</v>
      </c>
      <c r="B26" s="304">
        <v>6862</v>
      </c>
      <c r="C26" s="103">
        <v>6500</v>
      </c>
      <c r="D26" s="300">
        <v>4616</v>
      </c>
      <c r="E26" s="304">
        <v>3752</v>
      </c>
      <c r="F26" s="127">
        <f t="shared" si="0"/>
        <v>0.577230769230769</v>
      </c>
      <c r="G26" s="127">
        <f t="shared" si="2"/>
        <v>0.812824956672444</v>
      </c>
      <c r="H26" s="127">
        <f t="shared" si="4"/>
        <v>-0.45322063538327</v>
      </c>
    </row>
    <row r="27" s="289" customFormat="1" customHeight="1" spans="1:8">
      <c r="A27" s="298" t="s">
        <v>57</v>
      </c>
      <c r="B27" s="304"/>
      <c r="C27" s="103"/>
      <c r="D27" s="297"/>
      <c r="E27" s="304"/>
      <c r="F27" s="127"/>
      <c r="G27" s="127"/>
      <c r="H27" s="127"/>
    </row>
    <row r="28" s="289" customFormat="1" customHeight="1" spans="1:8">
      <c r="A28" s="298" t="s">
        <v>58</v>
      </c>
      <c r="B28" s="304">
        <v>8572</v>
      </c>
      <c r="C28" s="103">
        <v>39420</v>
      </c>
      <c r="D28" s="300">
        <v>26454</v>
      </c>
      <c r="E28" s="304">
        <v>25806</v>
      </c>
      <c r="F28" s="127">
        <f t="shared" si="0"/>
        <v>0.654642313546423</v>
      </c>
      <c r="G28" s="127">
        <f t="shared" si="2"/>
        <v>0.975504649580404</v>
      </c>
      <c r="H28" s="127">
        <f t="shared" si="4"/>
        <v>2.01049930004666</v>
      </c>
    </row>
    <row r="29" s="289" customFormat="1" customHeight="1" spans="1:8">
      <c r="A29" s="298" t="s">
        <v>59</v>
      </c>
      <c r="B29" s="304"/>
      <c r="C29" s="299"/>
      <c r="D29" s="297"/>
      <c r="E29" s="304"/>
      <c r="F29" s="127"/>
      <c r="G29" s="127"/>
      <c r="H29" s="127"/>
    </row>
    <row r="30" s="289" customFormat="1" customHeight="1" spans="1:8">
      <c r="A30" s="296" t="s">
        <v>60</v>
      </c>
      <c r="B30" s="304">
        <v>471</v>
      </c>
      <c r="C30" s="103">
        <v>400</v>
      </c>
      <c r="D30" s="300">
        <v>60</v>
      </c>
      <c r="E30" s="304">
        <v>59</v>
      </c>
      <c r="F30" s="127">
        <f t="shared" si="0"/>
        <v>0.1475</v>
      </c>
      <c r="G30" s="127">
        <f t="shared" si="2"/>
        <v>0.983333333333333</v>
      </c>
      <c r="H30" s="127">
        <f t="shared" ref="H30:H36" si="5">(E30-B30)/B30</f>
        <v>-0.874734607218684</v>
      </c>
    </row>
    <row r="31" s="289" customFormat="1" customHeight="1" spans="1:8">
      <c r="A31" s="298" t="s">
        <v>61</v>
      </c>
      <c r="B31" s="304">
        <v>86</v>
      </c>
      <c r="C31" s="103">
        <v>100</v>
      </c>
      <c r="D31" s="300">
        <v>557</v>
      </c>
      <c r="E31" s="304">
        <v>707</v>
      </c>
      <c r="F31" s="127">
        <f t="shared" si="0"/>
        <v>7.07</v>
      </c>
      <c r="G31" s="127">
        <f t="shared" si="2"/>
        <v>1.26929982046679</v>
      </c>
      <c r="H31" s="127">
        <f t="shared" si="5"/>
        <v>7.22093023255814</v>
      </c>
    </row>
    <row r="32" s="289" customFormat="1" customHeight="1" spans="1:8">
      <c r="A32" s="298"/>
      <c r="B32" s="299"/>
      <c r="C32" s="299"/>
      <c r="D32" s="299"/>
      <c r="E32" s="299"/>
      <c r="F32" s="127"/>
      <c r="G32" s="127"/>
      <c r="H32" s="127"/>
    </row>
    <row r="33" s="289" customFormat="1" customHeight="1" spans="1:8">
      <c r="A33" s="305" t="s">
        <v>62</v>
      </c>
      <c r="B33" s="306">
        <f>B7+B23</f>
        <v>48146</v>
      </c>
      <c r="C33" s="306">
        <f>C7+C23</f>
        <v>80960</v>
      </c>
      <c r="D33" s="306">
        <f>D7+D23</f>
        <v>63485</v>
      </c>
      <c r="E33" s="306">
        <f>E7+E23</f>
        <v>63526</v>
      </c>
      <c r="F33" s="124">
        <f>E33/C33</f>
        <v>0.784659090909091</v>
      </c>
      <c r="G33" s="124">
        <f>E33/D33</f>
        <v>1.00064582184768</v>
      </c>
      <c r="H33" s="124">
        <f t="shared" si="5"/>
        <v>0.319445021393262</v>
      </c>
    </row>
    <row r="34" s="289" customFormat="1" customHeight="1" spans="1:8">
      <c r="A34" s="305"/>
      <c r="B34" s="304"/>
      <c r="C34" s="304"/>
      <c r="D34" s="304"/>
      <c r="E34" s="304"/>
      <c r="F34" s="127"/>
      <c r="G34" s="127"/>
      <c r="H34" s="127"/>
    </row>
    <row r="35" s="289" customFormat="1" ht="13.5" customHeight="1" spans="1:8">
      <c r="A35" s="307" t="s">
        <v>63</v>
      </c>
      <c r="B35" s="306">
        <f>SUM(B36,B94,B95,B98,B101)</f>
        <v>448643</v>
      </c>
      <c r="C35" s="306">
        <f>SUM(C36,C94,C95,C98,C101)</f>
        <v>481410</v>
      </c>
      <c r="D35" s="306">
        <f>SUM(D36,D94,D95,D98,D101)</f>
        <v>460935.59</v>
      </c>
      <c r="E35" s="306">
        <f>SUM(E36,E94,E95,E98,E101)</f>
        <v>499694</v>
      </c>
      <c r="F35" s="124">
        <f t="shared" ref="F35:F48" si="6">E35/C35</f>
        <v>1.03798010012256</v>
      </c>
      <c r="G35" s="124">
        <f>E35/D35</f>
        <v>1.0840863904651</v>
      </c>
      <c r="H35" s="124">
        <f t="shared" si="5"/>
        <v>0.113789806148764</v>
      </c>
    </row>
    <row r="36" s="289" customFormat="1" ht="13.5" customHeight="1" spans="1:8">
      <c r="A36" s="308" t="s">
        <v>64</v>
      </c>
      <c r="B36" s="304">
        <f>SUM(B37,B44,B72)</f>
        <v>362629</v>
      </c>
      <c r="C36" s="304">
        <f>SUM(C37,C44,C72)</f>
        <v>269267</v>
      </c>
      <c r="D36" s="304">
        <f>SUM(D37,D44,D72)</f>
        <v>355891.59</v>
      </c>
      <c r="E36" s="304">
        <f>SUM(E37,E44,E72)</f>
        <v>388595</v>
      </c>
      <c r="F36" s="127">
        <f t="shared" si="6"/>
        <v>1.44315864922178</v>
      </c>
      <c r="G36" s="127">
        <f>E36/D36</f>
        <v>1.09189149426094</v>
      </c>
      <c r="H36" s="127">
        <f t="shared" si="5"/>
        <v>0.0716048633727584</v>
      </c>
    </row>
    <row r="37" s="289" customFormat="1" ht="13.5" customHeight="1" spans="1:8">
      <c r="A37" s="309" t="s">
        <v>65</v>
      </c>
      <c r="B37" s="297">
        <f>SUM(B38:B43)</f>
        <v>9061</v>
      </c>
      <c r="C37" s="103">
        <f>SUM(C38:C43)</f>
        <v>9061</v>
      </c>
      <c r="D37" s="103">
        <f>SUM(D38:D43)</f>
        <v>9061</v>
      </c>
      <c r="E37" s="103">
        <f>SUM(E38:E43)</f>
        <v>9061</v>
      </c>
      <c r="F37" s="127">
        <f t="shared" si="6"/>
        <v>1</v>
      </c>
      <c r="G37" s="127">
        <f t="shared" ref="G37:G42" si="7">E38/D37</f>
        <v>0.137622778942722</v>
      </c>
      <c r="H37" s="127">
        <f t="shared" ref="H37:H42" si="8">(E38-B37)/B37</f>
        <v>-0.862377221057278</v>
      </c>
    </row>
    <row r="38" s="289" customFormat="1" ht="13.5" customHeight="1" spans="1:8">
      <c r="A38" s="308" t="s">
        <v>66</v>
      </c>
      <c r="B38" s="297">
        <v>1247</v>
      </c>
      <c r="C38" s="103">
        <v>1247</v>
      </c>
      <c r="D38" s="103">
        <v>1247</v>
      </c>
      <c r="E38" s="111">
        <v>1247</v>
      </c>
      <c r="F38" s="127">
        <f t="shared" si="6"/>
        <v>1</v>
      </c>
      <c r="G38" s="127">
        <f t="shared" si="7"/>
        <v>0.521251002405774</v>
      </c>
      <c r="H38" s="127">
        <f t="shared" si="8"/>
        <v>-0.478748997594226</v>
      </c>
    </row>
    <row r="39" s="289" customFormat="1" ht="13.5" customHeight="1" spans="1:8">
      <c r="A39" s="310" t="s">
        <v>67</v>
      </c>
      <c r="B39" s="297">
        <v>650</v>
      </c>
      <c r="C39" s="103">
        <v>650</v>
      </c>
      <c r="D39" s="103">
        <v>650</v>
      </c>
      <c r="E39" s="111">
        <v>650</v>
      </c>
      <c r="F39" s="127">
        <f t="shared" si="6"/>
        <v>1</v>
      </c>
      <c r="G39" s="127">
        <f t="shared" si="7"/>
        <v>6.33692307692308</v>
      </c>
      <c r="H39" s="127">
        <f t="shared" si="8"/>
        <v>5.33692307692308</v>
      </c>
    </row>
    <row r="40" s="289" customFormat="1" ht="13.5" customHeight="1" spans="1:8">
      <c r="A40" s="308" t="s">
        <v>68</v>
      </c>
      <c r="B40" s="299">
        <v>4119</v>
      </c>
      <c r="C40" s="103">
        <v>4119</v>
      </c>
      <c r="D40" s="103">
        <v>4119</v>
      </c>
      <c r="E40" s="111">
        <v>4119</v>
      </c>
      <c r="F40" s="127">
        <f t="shared" si="6"/>
        <v>1</v>
      </c>
      <c r="G40" s="127">
        <f t="shared" si="7"/>
        <v>0.0757465404224326</v>
      </c>
      <c r="H40" s="127">
        <f t="shared" si="8"/>
        <v>-0.924253459577567</v>
      </c>
    </row>
    <row r="41" s="289" customFormat="1" ht="13.5" customHeight="1" spans="1:8">
      <c r="A41" s="308" t="s">
        <v>69</v>
      </c>
      <c r="B41" s="299">
        <v>312</v>
      </c>
      <c r="C41" s="103">
        <v>312</v>
      </c>
      <c r="D41" s="103">
        <v>312</v>
      </c>
      <c r="E41" s="111">
        <v>312</v>
      </c>
      <c r="F41" s="127">
        <f t="shared" si="6"/>
        <v>1</v>
      </c>
      <c r="G41" s="127">
        <f t="shared" si="7"/>
        <v>2.02564102564103</v>
      </c>
      <c r="H41" s="127">
        <f t="shared" si="8"/>
        <v>1.02564102564103</v>
      </c>
    </row>
    <row r="42" s="289" customFormat="1" ht="13.5" customHeight="1" spans="1:8">
      <c r="A42" s="308" t="s">
        <v>70</v>
      </c>
      <c r="B42" s="299">
        <v>632</v>
      </c>
      <c r="C42" s="103">
        <v>632</v>
      </c>
      <c r="D42" s="103">
        <v>632</v>
      </c>
      <c r="E42" s="111">
        <v>632</v>
      </c>
      <c r="F42" s="127">
        <f t="shared" si="6"/>
        <v>1</v>
      </c>
      <c r="G42" s="127">
        <f t="shared" si="7"/>
        <v>3.32436708860759</v>
      </c>
      <c r="H42" s="127">
        <f t="shared" si="8"/>
        <v>2.32436708860759</v>
      </c>
    </row>
    <row r="43" s="289" customFormat="1" ht="13.5" customHeight="1" spans="1:8">
      <c r="A43" s="308" t="s">
        <v>71</v>
      </c>
      <c r="B43" s="299">
        <v>2101</v>
      </c>
      <c r="C43" s="103">
        <v>2101</v>
      </c>
      <c r="D43" s="103">
        <v>2101</v>
      </c>
      <c r="E43" s="111">
        <v>2101</v>
      </c>
      <c r="F43" s="127">
        <f t="shared" si="6"/>
        <v>1</v>
      </c>
      <c r="G43" s="127"/>
      <c r="H43" s="127"/>
    </row>
    <row r="44" s="289" customFormat="1" ht="13.5" customHeight="1" spans="1:10">
      <c r="A44" s="311" t="s">
        <v>72</v>
      </c>
      <c r="B44" s="299">
        <f>SUM(B45:B71)</f>
        <v>314935</v>
      </c>
      <c r="C44" s="103">
        <f>SUM(C45:C71)</f>
        <v>248645</v>
      </c>
      <c r="D44" s="103">
        <f>SUM(D45:D71)</f>
        <v>305083.36</v>
      </c>
      <c r="E44" s="103">
        <f>SUM(E45:E71)</f>
        <v>338687</v>
      </c>
      <c r="F44" s="127">
        <f t="shared" si="6"/>
        <v>1.36213074865772</v>
      </c>
      <c r="G44" s="127">
        <f t="shared" ref="G37:G68" si="9">E44/D44</f>
        <v>1.11014576475098</v>
      </c>
      <c r="H44" s="127">
        <f t="shared" ref="H37:H68" si="10">(E44-B44)/B44</f>
        <v>0.0754187371997396</v>
      </c>
      <c r="I44" s="313"/>
      <c r="J44" s="313"/>
    </row>
    <row r="45" s="289" customFormat="1" ht="13.5" customHeight="1" spans="1:8">
      <c r="A45" s="308" t="s">
        <v>73</v>
      </c>
      <c r="B45" s="299">
        <v>1947</v>
      </c>
      <c r="C45" s="103">
        <v>1947</v>
      </c>
      <c r="D45" s="103">
        <v>1947</v>
      </c>
      <c r="E45" s="111">
        <v>1947</v>
      </c>
      <c r="F45" s="127">
        <f t="shared" si="6"/>
        <v>1</v>
      </c>
      <c r="G45" s="127">
        <f t="shared" si="9"/>
        <v>1</v>
      </c>
      <c r="H45" s="127">
        <f t="shared" si="10"/>
        <v>0</v>
      </c>
    </row>
    <row r="46" s="289" customFormat="1" ht="13.5" customHeight="1" spans="1:8">
      <c r="A46" s="308" t="s">
        <v>74</v>
      </c>
      <c r="B46" s="299">
        <v>79100</v>
      </c>
      <c r="C46" s="103">
        <v>71190</v>
      </c>
      <c r="D46" s="103">
        <v>85271</v>
      </c>
      <c r="E46" s="111">
        <v>85271</v>
      </c>
      <c r="F46" s="127">
        <f t="shared" si="6"/>
        <v>1.19779463407782</v>
      </c>
      <c r="G46" s="127">
        <f t="shared" si="9"/>
        <v>1</v>
      </c>
      <c r="H46" s="127">
        <f t="shared" si="10"/>
        <v>0.0780151706700379</v>
      </c>
    </row>
    <row r="47" s="289" customFormat="1" ht="13.5" customHeight="1" spans="1:8">
      <c r="A47" s="311" t="s">
        <v>75</v>
      </c>
      <c r="B47" s="299">
        <v>28475</v>
      </c>
      <c r="C47" s="103">
        <v>25866</v>
      </c>
      <c r="D47" s="103">
        <v>25866</v>
      </c>
      <c r="E47" s="111">
        <v>29673</v>
      </c>
      <c r="F47" s="127">
        <f t="shared" si="6"/>
        <v>1.14718162839248</v>
      </c>
      <c r="G47" s="127">
        <f t="shared" si="9"/>
        <v>1.14718162839248</v>
      </c>
      <c r="H47" s="127">
        <f t="shared" si="10"/>
        <v>0.042071992976295</v>
      </c>
    </row>
    <row r="48" s="289" customFormat="1" ht="13.5" customHeight="1" spans="1:8">
      <c r="A48" s="311" t="s">
        <v>76</v>
      </c>
      <c r="B48" s="299">
        <v>5974</v>
      </c>
      <c r="C48" s="103">
        <v>2005</v>
      </c>
      <c r="D48" s="103">
        <v>7519</v>
      </c>
      <c r="E48" s="111">
        <v>7150</v>
      </c>
      <c r="F48" s="127">
        <f t="shared" si="6"/>
        <v>3.56608478802993</v>
      </c>
      <c r="G48" s="127">
        <f t="shared" si="9"/>
        <v>0.950924325043224</v>
      </c>
      <c r="H48" s="127">
        <f t="shared" si="10"/>
        <v>0.196853029795782</v>
      </c>
    </row>
    <row r="49" s="289" customFormat="1" ht="13.5" customHeight="1" spans="1:8">
      <c r="A49" s="311" t="s">
        <v>77</v>
      </c>
      <c r="B49" s="299"/>
      <c r="C49" s="103"/>
      <c r="D49" s="103"/>
      <c r="E49" s="111">
        <v>0</v>
      </c>
      <c r="F49" s="124"/>
      <c r="G49" s="127"/>
      <c r="H49" s="127"/>
    </row>
    <row r="50" s="289" customFormat="1" ht="13.5" customHeight="1" spans="1:8">
      <c r="A50" s="311" t="s">
        <v>78</v>
      </c>
      <c r="B50" s="299"/>
      <c r="C50" s="103"/>
      <c r="D50" s="103"/>
      <c r="E50" s="111">
        <v>0</v>
      </c>
      <c r="F50" s="124"/>
      <c r="G50" s="127"/>
      <c r="H50" s="127"/>
    </row>
    <row r="51" s="289" customFormat="1" ht="13.5" customHeight="1" spans="1:8">
      <c r="A51" s="311" t="s">
        <v>79</v>
      </c>
      <c r="B51" s="299">
        <v>3183</v>
      </c>
      <c r="C51" s="103">
        <v>2927</v>
      </c>
      <c r="D51" s="103">
        <v>3312</v>
      </c>
      <c r="E51" s="111">
        <v>3312</v>
      </c>
      <c r="F51" s="127">
        <f>E51/C51</f>
        <v>1.13153399385036</v>
      </c>
      <c r="G51" s="127">
        <f t="shared" si="9"/>
        <v>1</v>
      </c>
      <c r="H51" s="127">
        <f t="shared" si="10"/>
        <v>0.0405278039585297</v>
      </c>
    </row>
    <row r="52" s="289" customFormat="1" ht="13.5" customHeight="1" spans="1:8">
      <c r="A52" s="311" t="s">
        <v>80</v>
      </c>
      <c r="B52" s="299">
        <v>3668</v>
      </c>
      <c r="C52" s="103">
        <v>3221</v>
      </c>
      <c r="D52" s="103">
        <v>3817</v>
      </c>
      <c r="E52" s="111">
        <v>4017</v>
      </c>
      <c r="F52" s="127">
        <f t="shared" ref="F52:F66" si="11">E52/C52</f>
        <v>1.24712822104936</v>
      </c>
      <c r="G52" s="127">
        <f t="shared" si="9"/>
        <v>1.05239717055279</v>
      </c>
      <c r="H52" s="127">
        <f t="shared" si="10"/>
        <v>0.0951472191930207</v>
      </c>
    </row>
    <row r="53" s="289" customFormat="1" ht="13.5" customHeight="1" spans="1:8">
      <c r="A53" s="311" t="s">
        <v>81</v>
      </c>
      <c r="B53" s="299">
        <v>25602</v>
      </c>
      <c r="C53" s="103">
        <v>25603</v>
      </c>
      <c r="D53" s="103">
        <v>27010</v>
      </c>
      <c r="E53" s="111">
        <v>28084</v>
      </c>
      <c r="F53" s="127">
        <f t="shared" si="11"/>
        <v>1.09690270671406</v>
      </c>
      <c r="G53" s="127">
        <f t="shared" si="9"/>
        <v>1.03976305072195</v>
      </c>
      <c r="H53" s="127">
        <f t="shared" si="10"/>
        <v>0.0969455511288181</v>
      </c>
    </row>
    <row r="54" s="289" customFormat="1" ht="13.5" customHeight="1" spans="1:8">
      <c r="A54" s="311" t="s">
        <v>82</v>
      </c>
      <c r="B54" s="299">
        <v>2185</v>
      </c>
      <c r="C54" s="103">
        <v>1697</v>
      </c>
      <c r="D54" s="103">
        <v>2065</v>
      </c>
      <c r="E54" s="111">
        <v>2065</v>
      </c>
      <c r="F54" s="127">
        <f t="shared" si="11"/>
        <v>1.21685327047731</v>
      </c>
      <c r="G54" s="127">
        <f t="shared" si="9"/>
        <v>1</v>
      </c>
      <c r="H54" s="127">
        <f t="shared" si="10"/>
        <v>-0.0549199084668192</v>
      </c>
    </row>
    <row r="55" s="289" customFormat="1" ht="13.5" customHeight="1" spans="1:8">
      <c r="A55" s="311" t="s">
        <v>83</v>
      </c>
      <c r="B55" s="299"/>
      <c r="C55" s="103"/>
      <c r="D55" s="103"/>
      <c r="E55" s="299"/>
      <c r="F55" s="127"/>
      <c r="G55" s="127"/>
      <c r="H55" s="127"/>
    </row>
    <row r="56" s="289" customFormat="1" ht="13.5" customHeight="1" spans="1:8">
      <c r="A56" s="311" t="s">
        <v>84</v>
      </c>
      <c r="B56" s="299">
        <v>16124</v>
      </c>
      <c r="C56" s="103">
        <v>14005</v>
      </c>
      <c r="D56" s="103">
        <v>20196</v>
      </c>
      <c r="E56" s="111">
        <v>20627</v>
      </c>
      <c r="F56" s="127">
        <f t="shared" si="11"/>
        <v>1.47283113173866</v>
      </c>
      <c r="G56" s="127">
        <f t="shared" si="9"/>
        <v>1.02134085957615</v>
      </c>
      <c r="H56" s="127">
        <f t="shared" si="10"/>
        <v>0.279273133217564</v>
      </c>
    </row>
    <row r="57" s="289" customFormat="1" ht="13.5" customHeight="1" spans="1:8">
      <c r="A57" s="308" t="s">
        <v>85</v>
      </c>
      <c r="B57" s="299">
        <v>2989</v>
      </c>
      <c r="C57" s="103">
        <v>1505</v>
      </c>
      <c r="D57" s="103">
        <v>2393.4</v>
      </c>
      <c r="E57" s="111">
        <v>2393</v>
      </c>
      <c r="F57" s="127">
        <f t="shared" si="11"/>
        <v>1.59003322259136</v>
      </c>
      <c r="G57" s="127">
        <f t="shared" si="9"/>
        <v>0.999832873736108</v>
      </c>
      <c r="H57" s="127">
        <f t="shared" si="10"/>
        <v>-0.199397791903647</v>
      </c>
    </row>
    <row r="58" s="289" customFormat="1" ht="13.5" customHeight="1" spans="1:8">
      <c r="A58" s="308" t="s">
        <v>86</v>
      </c>
      <c r="B58" s="299">
        <v>20691</v>
      </c>
      <c r="C58" s="103">
        <v>17937</v>
      </c>
      <c r="D58" s="103">
        <v>21380.24</v>
      </c>
      <c r="E58" s="111">
        <v>21380</v>
      </c>
      <c r="F58" s="127">
        <f t="shared" si="11"/>
        <v>1.19194960138262</v>
      </c>
      <c r="G58" s="127">
        <f t="shared" si="9"/>
        <v>0.999988774681669</v>
      </c>
      <c r="H58" s="127">
        <f t="shared" si="10"/>
        <v>0.0332995021990237</v>
      </c>
    </row>
    <row r="59" s="289" customFormat="1" ht="13.5" customHeight="1" spans="1:8">
      <c r="A59" s="312" t="s">
        <v>87</v>
      </c>
      <c r="B59" s="299">
        <v>920</v>
      </c>
      <c r="C59" s="103">
        <v>493</v>
      </c>
      <c r="D59" s="103">
        <v>635.95</v>
      </c>
      <c r="E59" s="111">
        <v>636</v>
      </c>
      <c r="F59" s="127">
        <f t="shared" si="11"/>
        <v>1.29006085192698</v>
      </c>
      <c r="G59" s="127">
        <f t="shared" si="9"/>
        <v>1.00007862253322</v>
      </c>
      <c r="H59" s="127">
        <f t="shared" si="10"/>
        <v>-0.308695652173913</v>
      </c>
    </row>
    <row r="60" s="289" customFormat="1" ht="13.5" customHeight="1" spans="1:8">
      <c r="A60" s="308" t="s">
        <v>88</v>
      </c>
      <c r="B60" s="299">
        <v>51010</v>
      </c>
      <c r="C60" s="103">
        <v>45526</v>
      </c>
      <c r="D60" s="103">
        <v>50030</v>
      </c>
      <c r="E60" s="111">
        <v>51162</v>
      </c>
      <c r="F60" s="127">
        <f t="shared" si="11"/>
        <v>1.12379739050213</v>
      </c>
      <c r="G60" s="127">
        <f t="shared" si="9"/>
        <v>1.02262642414551</v>
      </c>
      <c r="H60" s="127">
        <f t="shared" si="10"/>
        <v>0.00297980788080768</v>
      </c>
    </row>
    <row r="61" s="289" customFormat="1" ht="13.5" customHeight="1" spans="1:8">
      <c r="A61" s="308" t="s">
        <v>89</v>
      </c>
      <c r="B61" s="299">
        <v>11650</v>
      </c>
      <c r="C61" s="103">
        <v>8812</v>
      </c>
      <c r="D61" s="103">
        <v>12974.77</v>
      </c>
      <c r="E61" s="111">
        <v>13306</v>
      </c>
      <c r="F61" s="127">
        <f t="shared" si="11"/>
        <v>1.50998638220608</v>
      </c>
      <c r="G61" s="127">
        <f t="shared" si="9"/>
        <v>1.02552877623264</v>
      </c>
      <c r="H61" s="127">
        <f t="shared" si="10"/>
        <v>0.142145922746781</v>
      </c>
    </row>
    <row r="62" s="289" customFormat="1" ht="13.5" customHeight="1" spans="1:8">
      <c r="A62" s="308" t="s">
        <v>90</v>
      </c>
      <c r="B62" s="299">
        <v>552</v>
      </c>
      <c r="C62" s="103">
        <v>562</v>
      </c>
      <c r="D62" s="103">
        <v>572</v>
      </c>
      <c r="E62" s="111">
        <v>575</v>
      </c>
      <c r="F62" s="127">
        <f t="shared" si="11"/>
        <v>1.02313167259786</v>
      </c>
      <c r="G62" s="127">
        <f t="shared" si="9"/>
        <v>1.00524475524476</v>
      </c>
      <c r="H62" s="127">
        <f t="shared" si="10"/>
        <v>0.0416666666666667</v>
      </c>
    </row>
    <row r="63" s="289" customFormat="1" ht="13.5" customHeight="1" spans="1:8">
      <c r="A63" s="308" t="s">
        <v>91</v>
      </c>
      <c r="B63" s="299">
        <v>27143</v>
      </c>
      <c r="C63" s="103">
        <v>19983</v>
      </c>
      <c r="D63" s="103">
        <v>30512</v>
      </c>
      <c r="E63" s="111">
        <v>57019</v>
      </c>
      <c r="F63" s="127">
        <f t="shared" si="11"/>
        <v>2.8533753690637</v>
      </c>
      <c r="G63" s="127">
        <f t="shared" si="9"/>
        <v>1.86874016780283</v>
      </c>
      <c r="H63" s="127">
        <f t="shared" si="10"/>
        <v>1.1006889437424</v>
      </c>
    </row>
    <row r="64" s="289" customFormat="1" ht="13.5" customHeight="1" spans="1:8">
      <c r="A64" s="308" t="s">
        <v>92</v>
      </c>
      <c r="B64" s="299">
        <v>7499</v>
      </c>
      <c r="C64" s="103">
        <v>1982</v>
      </c>
      <c r="D64" s="103">
        <v>3400</v>
      </c>
      <c r="E64" s="111">
        <v>3970</v>
      </c>
      <c r="F64" s="127">
        <f t="shared" si="11"/>
        <v>2.00302724520686</v>
      </c>
      <c r="G64" s="127">
        <f t="shared" si="9"/>
        <v>1.16764705882353</v>
      </c>
      <c r="H64" s="127">
        <f t="shared" si="10"/>
        <v>-0.470596079477264</v>
      </c>
    </row>
    <row r="65" s="289" customFormat="1" ht="13.5" customHeight="1" spans="1:8">
      <c r="A65" s="308" t="s">
        <v>93</v>
      </c>
      <c r="B65" s="299">
        <v>5275</v>
      </c>
      <c r="C65" s="103">
        <v>1390</v>
      </c>
      <c r="D65" s="103">
        <v>2409</v>
      </c>
      <c r="E65" s="111">
        <v>2409</v>
      </c>
      <c r="F65" s="127">
        <f t="shared" si="11"/>
        <v>1.73309352517986</v>
      </c>
      <c r="G65" s="127">
        <f t="shared" si="9"/>
        <v>1</v>
      </c>
      <c r="H65" s="127">
        <f t="shared" si="10"/>
        <v>-0.543317535545024</v>
      </c>
    </row>
    <row r="66" s="289" customFormat="1" ht="13.5" customHeight="1" spans="1:8">
      <c r="A66" s="308" t="s">
        <v>94</v>
      </c>
      <c r="B66" s="299">
        <v>1692</v>
      </c>
      <c r="C66" s="299"/>
      <c r="D66" s="103">
        <v>65</v>
      </c>
      <c r="E66" s="111">
        <v>78</v>
      </c>
      <c r="F66" s="127"/>
      <c r="G66" s="127">
        <f t="shared" si="9"/>
        <v>1.2</v>
      </c>
      <c r="H66" s="127">
        <f t="shared" si="10"/>
        <v>-0.953900709219858</v>
      </c>
    </row>
    <row r="67" s="289" customFormat="1" ht="13.5" customHeight="1" spans="1:8">
      <c r="A67" s="308" t="s">
        <v>95</v>
      </c>
      <c r="B67" s="299"/>
      <c r="C67" s="299"/>
      <c r="D67" s="297"/>
      <c r="E67" s="299"/>
      <c r="F67" s="127"/>
      <c r="G67" s="127"/>
      <c r="H67" s="127"/>
    </row>
    <row r="68" s="289" customFormat="1" ht="13.5" customHeight="1" spans="1:8">
      <c r="A68" s="314" t="s">
        <v>96</v>
      </c>
      <c r="B68" s="299">
        <v>731</v>
      </c>
      <c r="C68" s="103">
        <v>158</v>
      </c>
      <c r="D68" s="103">
        <v>158</v>
      </c>
      <c r="E68" s="111">
        <v>46</v>
      </c>
      <c r="F68" s="127">
        <f t="shared" ref="F67:F73" si="12">E68/C68</f>
        <v>0.291139240506329</v>
      </c>
      <c r="G68" s="127">
        <f>E68/D68</f>
        <v>0.291139240506329</v>
      </c>
      <c r="H68" s="127"/>
    </row>
    <row r="69" s="289" customFormat="1" ht="13.5" customHeight="1" spans="1:8">
      <c r="A69" s="314" t="s">
        <v>97</v>
      </c>
      <c r="B69" s="299">
        <v>1221</v>
      </c>
      <c r="C69" s="103">
        <v>284</v>
      </c>
      <c r="D69" s="103">
        <v>284</v>
      </c>
      <c r="E69" s="111">
        <v>284</v>
      </c>
      <c r="F69" s="127">
        <f t="shared" si="12"/>
        <v>1</v>
      </c>
      <c r="G69" s="127">
        <f t="shared" ref="G69:G102" si="13">E69/D69</f>
        <v>1</v>
      </c>
      <c r="H69" s="127"/>
    </row>
    <row r="70" s="289" customFormat="1" ht="13.5" customHeight="1" spans="1:8">
      <c r="A70" s="314" t="s">
        <v>98</v>
      </c>
      <c r="B70" s="299">
        <v>15363</v>
      </c>
      <c r="C70" s="299"/>
      <c r="D70" s="103">
        <v>1456</v>
      </c>
      <c r="E70" s="111">
        <v>1456</v>
      </c>
      <c r="F70" s="127"/>
      <c r="G70" s="127">
        <f t="shared" si="13"/>
        <v>1</v>
      </c>
      <c r="H70" s="127"/>
    </row>
    <row r="71" s="289" customFormat="1" ht="13.5" customHeight="1" spans="1:8">
      <c r="A71" s="308" t="s">
        <v>99</v>
      </c>
      <c r="B71" s="299">
        <v>1941</v>
      </c>
      <c r="C71" s="103">
        <v>1552</v>
      </c>
      <c r="D71" s="103">
        <v>1810</v>
      </c>
      <c r="E71" s="111">
        <v>1827</v>
      </c>
      <c r="F71" s="127">
        <f t="shared" si="12"/>
        <v>1.17719072164948</v>
      </c>
      <c r="G71" s="127">
        <f t="shared" si="13"/>
        <v>1.00939226519337</v>
      </c>
      <c r="H71" s="127">
        <f t="shared" ref="H69:H100" si="14">(E71-B71)/B71</f>
        <v>-0.0587326120556414</v>
      </c>
    </row>
    <row r="72" s="289" customFormat="1" ht="13.5" customHeight="1" spans="1:8">
      <c r="A72" s="308" t="s">
        <v>100</v>
      </c>
      <c r="B72" s="299">
        <f>SUM(B73:B93)</f>
        <v>38633</v>
      </c>
      <c r="C72" s="297">
        <f>SUM(C73:C93)</f>
        <v>11561</v>
      </c>
      <c r="D72" s="297">
        <f>SUM(D73:D93)</f>
        <v>41747.23</v>
      </c>
      <c r="E72" s="297">
        <f>SUM(E73:E93)</f>
        <v>40847</v>
      </c>
      <c r="F72" s="127">
        <f t="shared" si="12"/>
        <v>3.53317187094542</v>
      </c>
      <c r="G72" s="127">
        <f t="shared" si="13"/>
        <v>0.978436174088676</v>
      </c>
      <c r="H72" s="127">
        <f t="shared" si="14"/>
        <v>0.0573085186239743</v>
      </c>
    </row>
    <row r="73" s="289" customFormat="1" ht="13.5" customHeight="1" spans="1:8">
      <c r="A73" s="308" t="s">
        <v>101</v>
      </c>
      <c r="B73" s="299">
        <v>474</v>
      </c>
      <c r="C73" s="103">
        <v>160</v>
      </c>
      <c r="D73" s="103">
        <v>330.24</v>
      </c>
      <c r="E73" s="111">
        <v>330</v>
      </c>
      <c r="F73" s="127">
        <f t="shared" si="12"/>
        <v>2.0625</v>
      </c>
      <c r="G73" s="127">
        <f t="shared" si="13"/>
        <v>0.999273255813953</v>
      </c>
      <c r="H73" s="127">
        <f t="shared" si="14"/>
        <v>-0.30379746835443</v>
      </c>
    </row>
    <row r="74" s="289" customFormat="1" ht="13.5" customHeight="1" spans="1:8">
      <c r="A74" s="308" t="s">
        <v>102</v>
      </c>
      <c r="B74" s="299"/>
      <c r="C74" s="299"/>
      <c r="D74" s="103"/>
      <c r="E74" s="299"/>
      <c r="F74" s="127"/>
      <c r="G74" s="127"/>
      <c r="H74" s="127"/>
    </row>
    <row r="75" s="289" customFormat="1" ht="13.5" customHeight="1" spans="1:8">
      <c r="A75" s="308" t="s">
        <v>103</v>
      </c>
      <c r="B75" s="299"/>
      <c r="C75" s="299"/>
      <c r="D75" s="103"/>
      <c r="E75" s="299"/>
      <c r="F75" s="127"/>
      <c r="G75" s="127"/>
      <c r="H75" s="127"/>
    </row>
    <row r="76" s="289" customFormat="1" ht="13.5" customHeight="1" spans="1:8">
      <c r="A76" s="308" t="s">
        <v>104</v>
      </c>
      <c r="B76" s="299"/>
      <c r="C76" s="299"/>
      <c r="D76" s="103"/>
      <c r="E76" s="299"/>
      <c r="F76" s="127"/>
      <c r="G76" s="127"/>
      <c r="H76" s="127"/>
    </row>
    <row r="77" s="289" customFormat="1" ht="13.5" customHeight="1" spans="1:8">
      <c r="A77" s="308" t="s">
        <v>105</v>
      </c>
      <c r="B77" s="299"/>
      <c r="C77" s="299"/>
      <c r="D77" s="103"/>
      <c r="E77" s="299"/>
      <c r="F77" s="127"/>
      <c r="G77" s="127"/>
      <c r="H77" s="127"/>
    </row>
    <row r="78" s="289" customFormat="1" ht="13.5" customHeight="1" spans="1:8">
      <c r="A78" s="308" t="s">
        <v>106</v>
      </c>
      <c r="B78" s="299">
        <v>160</v>
      </c>
      <c r="C78" s="299"/>
      <c r="D78" s="103">
        <v>10</v>
      </c>
      <c r="E78" s="111">
        <v>610</v>
      </c>
      <c r="F78" s="127"/>
      <c r="G78" s="127">
        <f t="shared" si="13"/>
        <v>61</v>
      </c>
      <c r="H78" s="127">
        <f t="shared" si="14"/>
        <v>2.8125</v>
      </c>
    </row>
    <row r="79" s="289" customFormat="1" ht="13.5" customHeight="1" spans="1:8">
      <c r="A79" s="308" t="s">
        <v>107</v>
      </c>
      <c r="B79" s="299">
        <v>8530</v>
      </c>
      <c r="C79" s="299"/>
      <c r="D79" s="103">
        <v>3576</v>
      </c>
      <c r="E79" s="111">
        <v>3576</v>
      </c>
      <c r="F79" s="127"/>
      <c r="G79" s="127">
        <f t="shared" si="13"/>
        <v>1</v>
      </c>
      <c r="H79" s="127">
        <f t="shared" si="14"/>
        <v>-0.580773739742087</v>
      </c>
    </row>
    <row r="80" s="289" customFormat="1" ht="13.5" customHeight="1" spans="1:8">
      <c r="A80" s="308" t="s">
        <v>108</v>
      </c>
      <c r="B80" s="299">
        <v>452</v>
      </c>
      <c r="C80" s="103">
        <v>482</v>
      </c>
      <c r="D80" s="103">
        <v>1211.19</v>
      </c>
      <c r="E80" s="111">
        <v>648</v>
      </c>
      <c r="F80" s="127">
        <f>E80/C80</f>
        <v>1.34439834024896</v>
      </c>
      <c r="G80" s="127">
        <f t="shared" si="13"/>
        <v>0.535011022217819</v>
      </c>
      <c r="H80" s="127">
        <f t="shared" si="14"/>
        <v>0.433628318584071</v>
      </c>
    </row>
    <row r="81" s="289" customFormat="1" ht="13.5" customHeight="1" spans="1:8">
      <c r="A81" s="308" t="s">
        <v>109</v>
      </c>
      <c r="B81" s="299">
        <v>656</v>
      </c>
      <c r="C81" s="103">
        <v>521</v>
      </c>
      <c r="D81" s="103">
        <v>620</v>
      </c>
      <c r="E81" s="111">
        <v>620</v>
      </c>
      <c r="F81" s="127">
        <f>E81/C81</f>
        <v>1.19001919385797</v>
      </c>
      <c r="G81" s="127">
        <f t="shared" si="13"/>
        <v>1</v>
      </c>
      <c r="H81" s="127">
        <f t="shared" si="14"/>
        <v>-0.0548780487804878</v>
      </c>
    </row>
    <row r="82" s="289" customFormat="1" ht="13.5" customHeight="1" spans="1:8">
      <c r="A82" s="308" t="s">
        <v>110</v>
      </c>
      <c r="B82" s="299">
        <v>1837</v>
      </c>
      <c r="C82" s="103">
        <v>34</v>
      </c>
      <c r="D82" s="103">
        <v>1741.38</v>
      </c>
      <c r="E82" s="111">
        <v>1800</v>
      </c>
      <c r="F82" s="127">
        <f>E82/C82</f>
        <v>52.9411764705882</v>
      </c>
      <c r="G82" s="127">
        <f t="shared" si="13"/>
        <v>1.03366295696517</v>
      </c>
      <c r="H82" s="127">
        <f t="shared" si="14"/>
        <v>-0.020141535111595</v>
      </c>
    </row>
    <row r="83" s="289" customFormat="1" ht="13.5" customHeight="1" spans="1:8">
      <c r="A83" s="308" t="s">
        <v>111</v>
      </c>
      <c r="B83" s="299">
        <v>300</v>
      </c>
      <c r="C83" s="103">
        <v>90</v>
      </c>
      <c r="D83" s="103">
        <v>1989</v>
      </c>
      <c r="E83" s="111">
        <v>1967</v>
      </c>
      <c r="F83" s="127">
        <f>E83/C83</f>
        <v>21.8555555555556</v>
      </c>
      <c r="G83" s="127">
        <f t="shared" si="13"/>
        <v>0.988939165409754</v>
      </c>
      <c r="H83" s="127">
        <f t="shared" si="14"/>
        <v>5.55666666666667</v>
      </c>
    </row>
    <row r="84" s="289" customFormat="1" ht="13.5" customHeight="1" spans="1:8">
      <c r="A84" s="308" t="s">
        <v>112</v>
      </c>
      <c r="B84" s="299">
        <v>15157</v>
      </c>
      <c r="C84" s="103">
        <v>8390</v>
      </c>
      <c r="D84" s="103">
        <v>23683</v>
      </c>
      <c r="E84" s="111">
        <v>23710</v>
      </c>
      <c r="F84" s="127">
        <f>E84/C84</f>
        <v>2.82598331346841</v>
      </c>
      <c r="G84" s="127">
        <f t="shared" si="13"/>
        <v>1.00114005826964</v>
      </c>
      <c r="H84" s="127">
        <f t="shared" si="14"/>
        <v>0.564293725671307</v>
      </c>
    </row>
    <row r="85" s="289" customFormat="1" ht="13.5" customHeight="1" spans="1:8">
      <c r="A85" s="308" t="s">
        <v>113</v>
      </c>
      <c r="B85" s="299">
        <v>1833</v>
      </c>
      <c r="C85" s="299"/>
      <c r="D85" s="103">
        <v>215.83</v>
      </c>
      <c r="E85" s="111">
        <v>216</v>
      </c>
      <c r="F85" s="127"/>
      <c r="G85" s="127">
        <f t="shared" si="13"/>
        <v>1.00078765695223</v>
      </c>
      <c r="H85" s="127">
        <f t="shared" si="14"/>
        <v>-0.882160392798691</v>
      </c>
    </row>
    <row r="86" s="289" customFormat="1" ht="13.5" customHeight="1" spans="1:8">
      <c r="A86" s="308" t="s">
        <v>114</v>
      </c>
      <c r="B86" s="299">
        <v>523</v>
      </c>
      <c r="C86" s="299"/>
      <c r="D86" s="103">
        <v>163.1</v>
      </c>
      <c r="E86" s="111">
        <v>411</v>
      </c>
      <c r="F86" s="127"/>
      <c r="G86" s="127">
        <f t="shared" si="13"/>
        <v>2.51992642550582</v>
      </c>
      <c r="H86" s="127">
        <f t="shared" si="14"/>
        <v>-0.21414913957935</v>
      </c>
    </row>
    <row r="87" s="289" customFormat="1" ht="13.5" customHeight="1" spans="1:8">
      <c r="A87" s="308" t="s">
        <v>115</v>
      </c>
      <c r="B87" s="299">
        <v>422</v>
      </c>
      <c r="C87" s="103">
        <v>1260</v>
      </c>
      <c r="D87" s="103">
        <v>1520</v>
      </c>
      <c r="E87" s="111">
        <v>1520</v>
      </c>
      <c r="F87" s="127">
        <f>E87/C87</f>
        <v>1.20634920634921</v>
      </c>
      <c r="G87" s="127">
        <f t="shared" si="13"/>
        <v>1</v>
      </c>
      <c r="H87" s="127">
        <f t="shared" si="14"/>
        <v>2.60189573459716</v>
      </c>
    </row>
    <row r="88" s="289" customFormat="1" ht="13.5" customHeight="1" spans="1:8">
      <c r="A88" s="308" t="s">
        <v>116</v>
      </c>
      <c r="B88" s="299">
        <v>1358</v>
      </c>
      <c r="C88" s="299"/>
      <c r="D88" s="103">
        <v>1022</v>
      </c>
      <c r="E88" s="111">
        <v>1022</v>
      </c>
      <c r="F88" s="127"/>
      <c r="G88" s="127">
        <f t="shared" si="13"/>
        <v>1</v>
      </c>
      <c r="H88" s="127">
        <f t="shared" si="14"/>
        <v>-0.247422680412371</v>
      </c>
    </row>
    <row r="89" s="289" customFormat="1" ht="13.5" customHeight="1" spans="1:8">
      <c r="A89" s="308" t="s">
        <v>117</v>
      </c>
      <c r="B89" s="299">
        <v>1912</v>
      </c>
      <c r="C89" s="103">
        <v>600</v>
      </c>
      <c r="D89" s="103">
        <v>750</v>
      </c>
      <c r="E89" s="111">
        <v>750</v>
      </c>
      <c r="F89" s="127">
        <f>E89/C89</f>
        <v>1.25</v>
      </c>
      <c r="G89" s="127">
        <f t="shared" si="13"/>
        <v>1</v>
      </c>
      <c r="H89" s="127">
        <f t="shared" si="14"/>
        <v>-0.607740585774059</v>
      </c>
    </row>
    <row r="90" s="289" customFormat="1" ht="13.5" customHeight="1" spans="1:8">
      <c r="A90" s="308" t="s">
        <v>118</v>
      </c>
      <c r="B90" s="299">
        <v>4371</v>
      </c>
      <c r="C90" s="299"/>
      <c r="D90" s="103">
        <v>3896.38</v>
      </c>
      <c r="E90" s="111">
        <v>2769</v>
      </c>
      <c r="F90" s="127"/>
      <c r="G90" s="127">
        <f t="shared" si="13"/>
        <v>0.710659637920326</v>
      </c>
      <c r="H90" s="127"/>
    </row>
    <row r="91" s="289" customFormat="1" ht="13.5" customHeight="1" spans="1:8">
      <c r="A91" s="308" t="s">
        <v>119</v>
      </c>
      <c r="B91" s="299"/>
      <c r="C91" s="103">
        <v>2</v>
      </c>
      <c r="D91" s="103">
        <v>712.11</v>
      </c>
      <c r="E91" s="111">
        <v>712</v>
      </c>
      <c r="F91" s="127">
        <f>E91/C91</f>
        <v>356</v>
      </c>
      <c r="G91" s="127"/>
      <c r="H91" s="127"/>
    </row>
    <row r="92" s="289" customFormat="1" ht="13.5" customHeight="1" spans="1:8">
      <c r="A92" s="308" t="s">
        <v>120</v>
      </c>
      <c r="B92" s="299">
        <v>648</v>
      </c>
      <c r="C92" s="103">
        <v>22</v>
      </c>
      <c r="D92" s="103">
        <v>295.5</v>
      </c>
      <c r="E92" s="111">
        <v>186</v>
      </c>
      <c r="F92" s="127">
        <f>E92/C92</f>
        <v>8.45454545454546</v>
      </c>
      <c r="G92" s="127">
        <f t="shared" si="13"/>
        <v>0.629441624365482</v>
      </c>
      <c r="H92" s="127">
        <f t="shared" si="14"/>
        <v>-0.712962962962963</v>
      </c>
    </row>
    <row r="93" s="289" customFormat="1" ht="13.5" customHeight="1" spans="1:8">
      <c r="A93" s="308" t="s">
        <v>121</v>
      </c>
      <c r="B93" s="299"/>
      <c r="C93" s="299"/>
      <c r="D93" s="103">
        <v>11.5</v>
      </c>
      <c r="E93" s="111">
        <v>0</v>
      </c>
      <c r="F93" s="127"/>
      <c r="G93" s="127"/>
      <c r="H93" s="127"/>
    </row>
    <row r="94" s="288" customFormat="1" ht="13.5" customHeight="1" spans="1:8">
      <c r="A94" s="315" t="s">
        <v>122</v>
      </c>
      <c r="B94" s="316">
        <v>2400</v>
      </c>
      <c r="C94" s="316">
        <v>88378</v>
      </c>
      <c r="D94" s="100">
        <v>23227</v>
      </c>
      <c r="E94" s="316">
        <v>23227</v>
      </c>
      <c r="F94" s="124">
        <f>E94/C94</f>
        <v>0.262814275045826</v>
      </c>
      <c r="G94" s="124">
        <f t="shared" si="13"/>
        <v>1</v>
      </c>
      <c r="H94" s="124">
        <f t="shared" si="14"/>
        <v>8.67791666666667</v>
      </c>
    </row>
    <row r="95" s="288" customFormat="1" ht="13.5" customHeight="1" spans="1:8">
      <c r="A95" s="315" t="s">
        <v>123</v>
      </c>
      <c r="B95" s="316">
        <v>35000</v>
      </c>
      <c r="C95" s="316">
        <v>123765</v>
      </c>
      <c r="D95" s="100">
        <v>31000</v>
      </c>
      <c r="E95" s="317">
        <v>34000</v>
      </c>
      <c r="F95" s="124">
        <f>E95/C95</f>
        <v>0.274714176059468</v>
      </c>
      <c r="G95" s="124">
        <f t="shared" si="13"/>
        <v>1.09677419354839</v>
      </c>
      <c r="H95" s="124">
        <f t="shared" si="14"/>
        <v>-0.0285714285714286</v>
      </c>
    </row>
    <row r="96" s="289" customFormat="1" ht="13.5" customHeight="1" spans="1:8">
      <c r="A96" s="296" t="s">
        <v>124</v>
      </c>
      <c r="B96" s="299">
        <v>35000</v>
      </c>
      <c r="C96" s="299">
        <v>123765</v>
      </c>
      <c r="D96" s="297">
        <v>31000</v>
      </c>
      <c r="E96" s="299">
        <v>34000</v>
      </c>
      <c r="F96" s="127">
        <f>E96/C96</f>
        <v>0.274714176059468</v>
      </c>
      <c r="G96" s="127">
        <f t="shared" si="13"/>
        <v>1.09677419354839</v>
      </c>
      <c r="H96" s="127">
        <f t="shared" si="14"/>
        <v>-0.0285714285714286</v>
      </c>
    </row>
    <row r="97" s="289" customFormat="1" ht="13.5" customHeight="1" spans="1:8">
      <c r="A97" s="296" t="s">
        <v>125</v>
      </c>
      <c r="B97" s="299"/>
      <c r="C97" s="299"/>
      <c r="D97" s="297"/>
      <c r="E97" s="299"/>
      <c r="F97" s="127"/>
      <c r="G97" s="127"/>
      <c r="H97" s="127"/>
    </row>
    <row r="98" s="288" customFormat="1" ht="18" customHeight="1" spans="1:8">
      <c r="A98" s="315" t="s">
        <v>126</v>
      </c>
      <c r="B98" s="316">
        <f>SUM(B99:B100)</f>
        <v>46788</v>
      </c>
      <c r="C98" s="316"/>
      <c r="D98" s="316">
        <f>SUM(D99:D100)</f>
        <v>50817</v>
      </c>
      <c r="E98" s="316">
        <f>SUM(E99:E100)</f>
        <v>53872</v>
      </c>
      <c r="F98" s="127"/>
      <c r="G98" s="124">
        <f t="shared" si="13"/>
        <v>1.06011767715528</v>
      </c>
      <c r="H98" s="124">
        <f t="shared" si="14"/>
        <v>0.151406343506882</v>
      </c>
    </row>
    <row r="99" s="289" customFormat="1" ht="18" customHeight="1" spans="1:8">
      <c r="A99" s="296" t="s">
        <v>127</v>
      </c>
      <c r="B99" s="299">
        <v>17688</v>
      </c>
      <c r="C99" s="299"/>
      <c r="D99" s="297">
        <v>17617</v>
      </c>
      <c r="E99" s="299">
        <v>17778</v>
      </c>
      <c r="F99" s="127"/>
      <c r="G99" s="127"/>
      <c r="H99" s="127"/>
    </row>
    <row r="100" s="289" customFormat="1" ht="18" customHeight="1" spans="1:8">
      <c r="A100" s="296" t="s">
        <v>128</v>
      </c>
      <c r="B100" s="299">
        <v>29100</v>
      </c>
      <c r="C100" s="299"/>
      <c r="D100" s="297">
        <v>33200</v>
      </c>
      <c r="E100" s="299">
        <v>36094</v>
      </c>
      <c r="F100" s="127"/>
      <c r="G100" s="127">
        <f t="shared" si="13"/>
        <v>1.0871686746988</v>
      </c>
      <c r="H100" s="127">
        <f t="shared" si="14"/>
        <v>0.240343642611684</v>
      </c>
    </row>
    <row r="101" s="288" customFormat="1" ht="18" customHeight="1" spans="1:8">
      <c r="A101" s="315" t="s">
        <v>129</v>
      </c>
      <c r="B101" s="316">
        <v>1826</v>
      </c>
      <c r="C101" s="316"/>
      <c r="D101" s="318"/>
      <c r="E101" s="316"/>
      <c r="F101" s="127"/>
      <c r="G101" s="124"/>
      <c r="H101" s="127"/>
    </row>
    <row r="102" s="289" customFormat="1" ht="22" customHeight="1" spans="1:8">
      <c r="A102" s="319" t="s">
        <v>130</v>
      </c>
      <c r="B102" s="318">
        <f>SUM(B33,B35)</f>
        <v>496789</v>
      </c>
      <c r="C102" s="318">
        <f>SUM(C33,C35)</f>
        <v>562370</v>
      </c>
      <c r="D102" s="318">
        <f>SUM(D33,D35)</f>
        <v>524420.59</v>
      </c>
      <c r="E102" s="318">
        <f>SUM(E33,E35)</f>
        <v>563220</v>
      </c>
      <c r="F102" s="124">
        <f>E102/C102</f>
        <v>1.00151146042641</v>
      </c>
      <c r="G102" s="124">
        <f>E102/D102</f>
        <v>1.07398529108096</v>
      </c>
      <c r="H102" s="124">
        <f>(E102-B102)/B102</f>
        <v>0.133720754686597</v>
      </c>
    </row>
    <row r="103" spans="2:5">
      <c r="B103" s="320"/>
      <c r="E103" s="321"/>
    </row>
    <row r="104" spans="5:5">
      <c r="E104" s="321"/>
    </row>
    <row r="105" spans="1:5">
      <c r="A105" s="322"/>
      <c r="B105" s="323"/>
      <c r="C105" s="324"/>
      <c r="D105" s="324"/>
      <c r="E105" s="321"/>
    </row>
    <row r="106" spans="1:5">
      <c r="A106" s="322"/>
      <c r="B106" s="323"/>
      <c r="C106" s="324"/>
      <c r="D106" s="324"/>
      <c r="E106" s="321"/>
    </row>
    <row r="107" spans="1:5">
      <c r="A107" s="322"/>
      <c r="B107" s="323"/>
      <c r="C107" s="324"/>
      <c r="D107" s="324"/>
      <c r="E107" s="321"/>
    </row>
    <row r="108" spans="1:5">
      <c r="A108" s="322"/>
      <c r="B108" s="323"/>
      <c r="C108" s="324"/>
      <c r="D108" s="324"/>
      <c r="E108" s="321"/>
    </row>
    <row r="109" spans="1:5">
      <c r="A109" s="322"/>
      <c r="B109" s="323"/>
      <c r="C109" s="324"/>
      <c r="D109" s="324"/>
      <c r="E109" s="321"/>
    </row>
    <row r="110" spans="1:5">
      <c r="A110" s="325"/>
      <c r="B110" s="326"/>
      <c r="C110" s="324"/>
      <c r="D110" s="324"/>
      <c r="E110" s="321"/>
    </row>
    <row r="111" spans="1:5">
      <c r="A111" s="325"/>
      <c r="B111" s="326"/>
      <c r="C111" s="324"/>
      <c r="D111" s="324"/>
      <c r="E111" s="321"/>
    </row>
    <row r="112" spans="1:5">
      <c r="A112" s="325"/>
      <c r="B112" s="326"/>
      <c r="C112" s="324"/>
      <c r="D112" s="324"/>
      <c r="E112" s="321"/>
    </row>
    <row r="113" spans="1:5">
      <c r="A113" s="327"/>
      <c r="B113" s="328"/>
      <c r="C113" s="324"/>
      <c r="D113" s="324"/>
      <c r="E113" s="321"/>
    </row>
    <row r="114" spans="1:5">
      <c r="A114" s="327"/>
      <c r="B114" s="328"/>
      <c r="C114" s="324"/>
      <c r="D114" s="324"/>
      <c r="E114" s="321"/>
    </row>
    <row r="115" spans="1:5">
      <c r="A115" s="327"/>
      <c r="B115" s="328"/>
      <c r="C115" s="324"/>
      <c r="D115" s="324"/>
      <c r="E115" s="321"/>
    </row>
    <row r="116" spans="1:5">
      <c r="A116" s="327"/>
      <c r="B116" s="328"/>
      <c r="C116" s="324"/>
      <c r="D116" s="324"/>
      <c r="E116" s="321"/>
    </row>
    <row r="117" spans="1:5">
      <c r="A117" s="329"/>
      <c r="B117" s="330"/>
      <c r="C117" s="331"/>
      <c r="D117" s="331"/>
      <c r="E117" s="332"/>
    </row>
    <row r="118" spans="1:5">
      <c r="A118" s="329"/>
      <c r="B118" s="330"/>
      <c r="C118" s="331"/>
      <c r="D118" s="331"/>
      <c r="E118" s="332"/>
    </row>
    <row r="119" spans="1:5">
      <c r="A119" s="329"/>
      <c r="B119" s="330"/>
      <c r="C119" s="331"/>
      <c r="D119" s="331"/>
      <c r="E119" s="321"/>
    </row>
    <row r="120" spans="1:5">
      <c r="A120" s="329"/>
      <c r="B120" s="330"/>
      <c r="C120" s="331"/>
      <c r="D120" s="331"/>
      <c r="E120" s="321"/>
    </row>
    <row r="121" hidden="1" spans="1:5">
      <c r="A121" s="329"/>
      <c r="B121" s="330"/>
      <c r="C121" s="331"/>
      <c r="D121" s="331"/>
      <c r="E121" s="321"/>
    </row>
    <row r="122" ht="15" hidden="1" customHeight="1" spans="1:5">
      <c r="A122" s="329"/>
      <c r="B122" s="330"/>
      <c r="C122" s="331"/>
      <c r="D122" s="331"/>
      <c r="E122" s="321"/>
    </row>
    <row r="123" hidden="1" spans="1:5">
      <c r="A123" s="329"/>
      <c r="B123" s="330"/>
      <c r="C123" s="331"/>
      <c r="D123" s="331"/>
      <c r="E123" s="333"/>
    </row>
    <row r="124" hidden="1" spans="1:5">
      <c r="A124" s="329"/>
      <c r="B124" s="330"/>
      <c r="C124" s="331"/>
      <c r="D124" s="331"/>
      <c r="E124" s="321"/>
    </row>
    <row r="125" ht="18" hidden="1" customHeight="1" spans="1:5">
      <c r="A125" s="334"/>
      <c r="B125" s="334"/>
      <c r="C125" s="335"/>
      <c r="D125" s="335"/>
      <c r="E125" s="336"/>
    </row>
    <row r="126" ht="0.75" hidden="1" customHeight="1" spans="1:5">
      <c r="A126" s="337" t="s">
        <v>131</v>
      </c>
      <c r="B126" s="338"/>
      <c r="C126" s="339">
        <f>C33+C127+C132</f>
        <v>80960</v>
      </c>
      <c r="D126" s="339">
        <f>D33+D127+D132</f>
        <v>63485</v>
      </c>
      <c r="E126" s="340">
        <f>E33+E127+E132</f>
        <v>63526</v>
      </c>
    </row>
    <row r="127" ht="22.5" hidden="1" customHeight="1" spans="1:5">
      <c r="A127" s="341"/>
      <c r="B127" s="342"/>
      <c r="C127" s="343"/>
      <c r="D127" s="343"/>
      <c r="E127" s="321"/>
    </row>
    <row r="128" hidden="1" spans="1:5">
      <c r="A128" s="341"/>
      <c r="B128" s="342"/>
      <c r="C128" s="343"/>
      <c r="D128" s="343"/>
      <c r="E128" s="321"/>
    </row>
    <row r="129" hidden="1" spans="1:5">
      <c r="A129" s="341"/>
      <c r="B129" s="342"/>
      <c r="C129" s="343"/>
      <c r="D129" s="343"/>
      <c r="E129" s="321"/>
    </row>
    <row r="130" ht="0.75" hidden="1" customHeight="1" spans="1:5">
      <c r="A130" s="341"/>
      <c r="B130" s="342"/>
      <c r="C130" s="343"/>
      <c r="D130" s="343"/>
      <c r="E130" s="321"/>
    </row>
    <row r="131" ht="15.75" hidden="1" customHeight="1" spans="1:5">
      <c r="A131" s="341"/>
      <c r="B131" s="342"/>
      <c r="C131" s="343"/>
      <c r="D131" s="343"/>
      <c r="E131" s="321"/>
    </row>
    <row r="132" hidden="1" spans="1:5">
      <c r="A132" s="341"/>
      <c r="B132" s="342"/>
      <c r="C132" s="343"/>
      <c r="D132" s="343"/>
      <c r="E132" s="321"/>
    </row>
    <row r="133" hidden="1" spans="1:5">
      <c r="A133" s="341"/>
      <c r="B133" s="342"/>
      <c r="C133" s="343"/>
      <c r="D133" s="343"/>
      <c r="E133" s="321"/>
    </row>
    <row r="134" hidden="1" spans="1:5">
      <c r="A134" s="341"/>
      <c r="B134" s="342"/>
      <c r="C134" s="343"/>
      <c r="D134" s="343"/>
      <c r="E134" s="321"/>
    </row>
    <row r="135" spans="1:5">
      <c r="A135" s="341"/>
      <c r="B135" s="342"/>
      <c r="C135" s="343"/>
      <c r="D135" s="343"/>
      <c r="E135" s="321"/>
    </row>
    <row r="136" ht="15.75" customHeight="1" spans="1:5">
      <c r="A136" s="341"/>
      <c r="B136" s="342"/>
      <c r="C136" s="343"/>
      <c r="D136" s="343"/>
      <c r="E136" s="321"/>
    </row>
    <row r="137" ht="18" customHeight="1" spans="1:5">
      <c r="A137" s="344"/>
      <c r="B137" s="345"/>
      <c r="C137" s="346"/>
      <c r="D137" s="346"/>
      <c r="E137" s="345"/>
    </row>
    <row r="138" ht="18.75" customHeight="1" spans="1:5">
      <c r="A138" s="347"/>
      <c r="B138" s="342"/>
      <c r="C138" s="348"/>
      <c r="D138" s="348"/>
      <c r="E138" s="342"/>
    </row>
    <row r="139" ht="18" customHeight="1" spans="1:5">
      <c r="A139" s="349"/>
      <c r="B139" s="350"/>
      <c r="C139" s="351"/>
      <c r="D139" s="351"/>
      <c r="E139" s="352"/>
    </row>
    <row r="140" spans="1:5">
      <c r="A140" s="349"/>
      <c r="B140" s="350"/>
      <c r="C140" s="351"/>
      <c r="D140" s="351"/>
      <c r="E140" s="352"/>
    </row>
    <row r="141" ht="13.5" customHeight="1" spans="1:5">
      <c r="A141" s="349"/>
      <c r="B141" s="350"/>
      <c r="C141" s="351"/>
      <c r="D141" s="351"/>
      <c r="E141" s="352"/>
    </row>
    <row r="142" ht="0.75" hidden="1" customHeight="1" spans="1:5">
      <c r="A142" s="349"/>
      <c r="B142" s="350"/>
      <c r="C142" s="353"/>
      <c r="D142" s="353"/>
      <c r="E142" s="354"/>
    </row>
    <row r="143" ht="0.75" hidden="1" customHeight="1" spans="1:5">
      <c r="A143" s="3" t="s">
        <v>132</v>
      </c>
      <c r="C143" s="355"/>
      <c r="D143" s="355"/>
      <c r="E143" s="356"/>
    </row>
    <row r="144" ht="15.75" hidden="1" spans="1:5">
      <c r="A144" s="357"/>
      <c r="B144" s="356"/>
      <c r="C144" s="355"/>
      <c r="D144" s="355"/>
      <c r="E144" s="356"/>
    </row>
    <row r="145" ht="15.75" hidden="1" spans="1:5">
      <c r="A145" s="3" t="s">
        <v>133</v>
      </c>
      <c r="C145" s="355"/>
      <c r="D145" s="355"/>
      <c r="E145" s="356"/>
    </row>
    <row r="146" ht="15.75" hidden="1" spans="1:5">
      <c r="A146" s="357"/>
      <c r="B146" s="356"/>
      <c r="C146" s="355"/>
      <c r="D146" s="355"/>
      <c r="E146" s="356"/>
    </row>
    <row r="147" ht="15.75" hidden="1" spans="1:5">
      <c r="A147" s="357"/>
      <c r="B147" s="356"/>
      <c r="C147" s="355"/>
      <c r="D147" s="355"/>
      <c r="E147" s="356"/>
    </row>
    <row r="148" spans="1:5">
      <c r="A148" s="358"/>
      <c r="B148" s="359"/>
      <c r="C148" s="360"/>
      <c r="D148" s="360"/>
      <c r="E148" s="350"/>
    </row>
    <row r="149" spans="1:5">
      <c r="A149" s="358"/>
      <c r="B149" s="359"/>
      <c r="C149" s="360"/>
      <c r="D149" s="360"/>
      <c r="E149" s="350"/>
    </row>
    <row r="150" spans="1:5">
      <c r="A150" s="358"/>
      <c r="B150" s="359"/>
      <c r="C150" s="360"/>
      <c r="D150" s="360"/>
      <c r="E150" s="350"/>
    </row>
    <row r="151" spans="1:5">
      <c r="A151" s="358"/>
      <c r="B151" s="359"/>
      <c r="C151" s="360"/>
      <c r="D151" s="360"/>
      <c r="E151" s="350"/>
    </row>
    <row r="152" spans="1:5">
      <c r="A152" s="358"/>
      <c r="B152" s="359"/>
      <c r="C152" s="360"/>
      <c r="D152" s="360"/>
      <c r="E152" s="350"/>
    </row>
    <row r="153" spans="1:5">
      <c r="A153" s="358"/>
      <c r="B153" s="359"/>
      <c r="C153" s="360"/>
      <c r="D153" s="360"/>
      <c r="E153" s="350"/>
    </row>
    <row r="154" spans="1:5">
      <c r="A154" s="358"/>
      <c r="B154" s="359"/>
      <c r="C154" s="360"/>
      <c r="D154" s="360"/>
      <c r="E154" s="350"/>
    </row>
    <row r="155" spans="1:5">
      <c r="A155" s="358"/>
      <c r="B155" s="359"/>
      <c r="C155" s="360"/>
      <c r="D155" s="360"/>
      <c r="E155" s="350"/>
    </row>
    <row r="156" spans="1:5">
      <c r="A156" s="358"/>
      <c r="B156" s="359"/>
      <c r="C156" s="360"/>
      <c r="D156" s="360"/>
      <c r="E156" s="350"/>
    </row>
    <row r="157" spans="1:5">
      <c r="A157" s="358"/>
      <c r="B157" s="359"/>
      <c r="C157" s="360"/>
      <c r="D157" s="360"/>
      <c r="E157" s="350"/>
    </row>
    <row r="158" spans="1:5">
      <c r="A158" s="358"/>
      <c r="B158" s="359"/>
      <c r="C158" s="360"/>
      <c r="D158" s="360"/>
      <c r="E158" s="350"/>
    </row>
    <row r="159" spans="1:5">
      <c r="A159" s="358"/>
      <c r="B159" s="359"/>
      <c r="C159" s="360"/>
      <c r="D159" s="360"/>
      <c r="E159" s="350"/>
    </row>
    <row r="160" spans="1:5">
      <c r="A160" s="358"/>
      <c r="B160" s="359"/>
      <c r="C160" s="360"/>
      <c r="D160" s="360"/>
      <c r="E160" s="350"/>
    </row>
    <row r="161" spans="1:5">
      <c r="A161" s="358"/>
      <c r="B161" s="359"/>
      <c r="C161" s="361"/>
      <c r="D161" s="361"/>
      <c r="E161" s="359"/>
    </row>
    <row r="162" spans="1:5">
      <c r="A162" s="358"/>
      <c r="B162" s="359"/>
      <c r="C162" s="361"/>
      <c r="D162" s="361"/>
      <c r="E162" s="359"/>
    </row>
    <row r="163" spans="1:5">
      <c r="A163" s="358"/>
      <c r="B163" s="359"/>
      <c r="C163" s="361"/>
      <c r="D163" s="361"/>
      <c r="E163" s="359"/>
    </row>
    <row r="164" spans="1:5">
      <c r="A164" s="358"/>
      <c r="B164" s="359"/>
      <c r="C164" s="361"/>
      <c r="D164" s="361"/>
      <c r="E164" s="359"/>
    </row>
    <row r="165" spans="1:5">
      <c r="A165" s="358"/>
      <c r="B165" s="359"/>
      <c r="C165" s="361"/>
      <c r="D165" s="361"/>
      <c r="E165" s="359"/>
    </row>
    <row r="166" spans="1:5">
      <c r="A166" s="358"/>
      <c r="B166" s="359"/>
      <c r="C166" s="361"/>
      <c r="D166" s="361"/>
      <c r="E166" s="359"/>
    </row>
    <row r="167" spans="1:5">
      <c r="A167" s="358"/>
      <c r="B167" s="359"/>
      <c r="C167" s="361"/>
      <c r="D167" s="361"/>
      <c r="E167" s="359"/>
    </row>
    <row r="168" spans="1:5">
      <c r="A168" s="358"/>
      <c r="B168" s="359"/>
      <c r="C168" s="361"/>
      <c r="D168" s="361"/>
      <c r="E168" s="359"/>
    </row>
    <row r="169" spans="1:5">
      <c r="A169" s="358"/>
      <c r="B169" s="359"/>
      <c r="C169" s="361"/>
      <c r="D169" s="361"/>
      <c r="E169" s="359"/>
    </row>
    <row r="170" spans="1:5">
      <c r="A170" s="358"/>
      <c r="B170" s="359"/>
      <c r="C170" s="361"/>
      <c r="D170" s="361"/>
      <c r="E170" s="359"/>
    </row>
    <row r="171" spans="1:5">
      <c r="A171" s="358"/>
      <c r="B171" s="359"/>
      <c r="C171" s="361"/>
      <c r="D171" s="361"/>
      <c r="E171" s="359"/>
    </row>
    <row r="172" spans="1:5">
      <c r="A172" s="358"/>
      <c r="B172" s="359"/>
      <c r="C172" s="361"/>
      <c r="D172" s="361"/>
      <c r="E172" s="359"/>
    </row>
    <row r="173" spans="1:5">
      <c r="A173" s="358"/>
      <c r="B173" s="359"/>
      <c r="C173" s="361"/>
      <c r="D173" s="361"/>
      <c r="E173" s="359"/>
    </row>
    <row r="174" spans="1:5">
      <c r="A174" s="358"/>
      <c r="B174" s="359"/>
      <c r="C174" s="361"/>
      <c r="D174" s="361"/>
      <c r="E174" s="359"/>
    </row>
    <row r="175" spans="1:5">
      <c r="A175" s="358"/>
      <c r="B175" s="359"/>
      <c r="C175" s="361"/>
      <c r="D175" s="361"/>
      <c r="E175" s="359"/>
    </row>
    <row r="176" spans="1:5">
      <c r="A176" s="358"/>
      <c r="B176" s="359"/>
      <c r="C176" s="361"/>
      <c r="D176" s="361"/>
      <c r="E176" s="359"/>
    </row>
    <row r="177" spans="1:5">
      <c r="A177" s="358"/>
      <c r="B177" s="359"/>
      <c r="C177" s="361"/>
      <c r="D177" s="361"/>
      <c r="E177" s="359"/>
    </row>
    <row r="178" spans="1:5">
      <c r="A178" s="358"/>
      <c r="B178" s="359"/>
      <c r="C178" s="361"/>
      <c r="D178" s="361"/>
      <c r="E178" s="359"/>
    </row>
    <row r="179" spans="1:5">
      <c r="A179" s="358"/>
      <c r="B179" s="359"/>
      <c r="C179" s="361"/>
      <c r="D179" s="361"/>
      <c r="E179" s="359"/>
    </row>
    <row r="180" spans="1:5">
      <c r="A180" s="358"/>
      <c r="B180" s="359"/>
      <c r="C180" s="361"/>
      <c r="D180" s="361"/>
      <c r="E180" s="359"/>
    </row>
    <row r="181" spans="1:5">
      <c r="A181" s="358"/>
      <c r="B181" s="359"/>
      <c r="C181" s="361"/>
      <c r="D181" s="361"/>
      <c r="E181" s="359"/>
    </row>
    <row r="182" spans="1:5">
      <c r="A182" s="358"/>
      <c r="B182" s="359"/>
      <c r="C182" s="361"/>
      <c r="D182" s="361"/>
      <c r="E182" s="359"/>
    </row>
    <row r="183" spans="1:5">
      <c r="A183" s="358"/>
      <c r="B183" s="359"/>
      <c r="C183" s="361"/>
      <c r="D183" s="361"/>
      <c r="E183" s="359"/>
    </row>
    <row r="184" spans="1:5">
      <c r="A184" s="358"/>
      <c r="B184" s="359"/>
      <c r="C184" s="361"/>
      <c r="D184" s="361"/>
      <c r="E184" s="359"/>
    </row>
    <row r="185" spans="1:5">
      <c r="A185" s="358"/>
      <c r="B185" s="359"/>
      <c r="C185" s="361"/>
      <c r="D185" s="361"/>
      <c r="E185" s="359"/>
    </row>
    <row r="186" spans="1:5">
      <c r="A186" s="358"/>
      <c r="B186" s="359"/>
      <c r="C186" s="361"/>
      <c r="D186" s="361"/>
      <c r="E186" s="359"/>
    </row>
    <row r="187" spans="1:5">
      <c r="A187" s="358"/>
      <c r="B187" s="359"/>
      <c r="C187" s="361"/>
      <c r="D187" s="361"/>
      <c r="E187" s="359"/>
    </row>
    <row r="188" spans="1:5">
      <c r="A188" s="358"/>
      <c r="B188" s="359"/>
      <c r="C188" s="361"/>
      <c r="D188" s="361"/>
      <c r="E188" s="359"/>
    </row>
    <row r="189" spans="1:5">
      <c r="A189" s="358"/>
      <c r="B189" s="359"/>
      <c r="C189" s="361"/>
      <c r="D189" s="361"/>
      <c r="E189" s="359"/>
    </row>
    <row r="190" spans="1:5">
      <c r="A190" s="358"/>
      <c r="B190" s="359"/>
      <c r="C190" s="361"/>
      <c r="D190" s="361"/>
      <c r="E190" s="359"/>
    </row>
    <row r="191" spans="1:5">
      <c r="A191" s="358"/>
      <c r="B191" s="359"/>
      <c r="C191" s="361"/>
      <c r="D191" s="361"/>
      <c r="E191" s="359"/>
    </row>
    <row r="192" spans="1:5">
      <c r="A192" s="358"/>
      <c r="B192" s="359"/>
      <c r="C192" s="361"/>
      <c r="D192" s="361"/>
      <c r="E192" s="359"/>
    </row>
    <row r="193" spans="1:5">
      <c r="A193" s="358"/>
      <c r="B193" s="359"/>
      <c r="C193" s="361"/>
      <c r="D193" s="361"/>
      <c r="E193" s="359"/>
    </row>
    <row r="194" spans="1:5">
      <c r="A194" s="358"/>
      <c r="B194" s="359"/>
      <c r="C194" s="361"/>
      <c r="D194" s="361"/>
      <c r="E194" s="359"/>
    </row>
    <row r="195" spans="1:5">
      <c r="A195" s="358"/>
      <c r="B195" s="359"/>
      <c r="C195" s="361"/>
      <c r="D195" s="361"/>
      <c r="E195" s="359"/>
    </row>
    <row r="196" spans="1:5">
      <c r="A196" s="358"/>
      <c r="B196" s="359"/>
      <c r="C196" s="361"/>
      <c r="D196" s="361"/>
      <c r="E196" s="359"/>
    </row>
    <row r="197" spans="1:5">
      <c r="A197" s="358"/>
      <c r="B197" s="359"/>
      <c r="C197" s="361"/>
      <c r="D197" s="361"/>
      <c r="E197" s="359"/>
    </row>
    <row r="198" spans="1:5">
      <c r="A198" s="358"/>
      <c r="B198" s="359"/>
      <c r="C198" s="361"/>
      <c r="D198" s="361"/>
      <c r="E198" s="359"/>
    </row>
    <row r="199" spans="1:5">
      <c r="A199" s="358"/>
      <c r="B199" s="359"/>
      <c r="C199" s="361"/>
      <c r="D199" s="361"/>
      <c r="E199" s="359"/>
    </row>
    <row r="200" spans="1:5">
      <c r="A200" s="358"/>
      <c r="B200" s="359"/>
      <c r="C200" s="361"/>
      <c r="D200" s="361"/>
      <c r="E200" s="359"/>
    </row>
    <row r="201" spans="1:5">
      <c r="A201" s="358"/>
      <c r="B201" s="359"/>
      <c r="C201" s="361"/>
      <c r="D201" s="361"/>
      <c r="E201" s="359"/>
    </row>
    <row r="202" spans="1:5">
      <c r="A202" s="358"/>
      <c r="B202" s="359"/>
      <c r="C202" s="361"/>
      <c r="D202" s="361"/>
      <c r="E202" s="359"/>
    </row>
    <row r="203" spans="1:5">
      <c r="A203" s="358"/>
      <c r="B203" s="359"/>
      <c r="C203" s="361"/>
      <c r="D203" s="361"/>
      <c r="E203" s="359"/>
    </row>
    <row r="204" spans="1:5">
      <c r="A204" s="358"/>
      <c r="B204" s="359"/>
      <c r="C204" s="361"/>
      <c r="D204" s="361"/>
      <c r="E204" s="359"/>
    </row>
    <row r="205" spans="1:5">
      <c r="A205" s="358"/>
      <c r="B205" s="359"/>
      <c r="C205" s="361"/>
      <c r="D205" s="361"/>
      <c r="E205" s="359"/>
    </row>
    <row r="206" spans="1:5">
      <c r="A206" s="358"/>
      <c r="B206" s="359"/>
      <c r="C206" s="361"/>
      <c r="D206" s="361"/>
      <c r="E206" s="359"/>
    </row>
    <row r="207" spans="1:5">
      <c r="A207" s="358"/>
      <c r="B207" s="359"/>
      <c r="C207" s="361"/>
      <c r="D207" s="361"/>
      <c r="E207" s="359"/>
    </row>
    <row r="208" spans="1:5">
      <c r="A208" s="358"/>
      <c r="B208" s="359"/>
      <c r="C208" s="361"/>
      <c r="D208" s="361"/>
      <c r="E208" s="359"/>
    </row>
    <row r="209" spans="1:5">
      <c r="A209" s="358"/>
      <c r="B209" s="359"/>
      <c r="C209" s="361"/>
      <c r="D209" s="361"/>
      <c r="E209" s="359"/>
    </row>
    <row r="210" spans="1:5">
      <c r="A210" s="358"/>
      <c r="B210" s="359"/>
      <c r="C210" s="361"/>
      <c r="D210" s="361"/>
      <c r="E210" s="359"/>
    </row>
    <row r="211" spans="1:5">
      <c r="A211" s="358"/>
      <c r="B211" s="359"/>
      <c r="C211" s="361"/>
      <c r="D211" s="361"/>
      <c r="E211" s="359"/>
    </row>
    <row r="212" spans="1:5">
      <c r="A212" s="358"/>
      <c r="B212" s="359"/>
      <c r="C212" s="361"/>
      <c r="D212" s="361"/>
      <c r="E212" s="359"/>
    </row>
    <row r="213" spans="1:5">
      <c r="A213" s="358"/>
      <c r="B213" s="359"/>
      <c r="C213" s="361"/>
      <c r="D213" s="361"/>
      <c r="E213" s="359"/>
    </row>
    <row r="214" spans="1:5">
      <c r="A214" s="358"/>
      <c r="B214" s="359"/>
      <c r="C214" s="361"/>
      <c r="D214" s="361"/>
      <c r="E214" s="359"/>
    </row>
    <row r="215" spans="1:5">
      <c r="A215" s="358"/>
      <c r="B215" s="359"/>
      <c r="C215" s="361"/>
      <c r="D215" s="361"/>
      <c r="E215" s="359"/>
    </row>
    <row r="216" spans="1:5">
      <c r="A216" s="358"/>
      <c r="B216" s="359"/>
      <c r="C216" s="361"/>
      <c r="D216" s="361"/>
      <c r="E216" s="359"/>
    </row>
    <row r="217" spans="1:5">
      <c r="A217" s="358"/>
      <c r="B217" s="359"/>
      <c r="C217" s="361"/>
      <c r="D217" s="361"/>
      <c r="E217" s="359"/>
    </row>
    <row r="218" spans="1:5">
      <c r="A218" s="358"/>
      <c r="B218" s="359"/>
      <c r="C218" s="361"/>
      <c r="D218" s="361"/>
      <c r="E218" s="359"/>
    </row>
    <row r="219" spans="1:5">
      <c r="A219" s="358"/>
      <c r="B219" s="359"/>
      <c r="C219" s="361"/>
      <c r="D219" s="361"/>
      <c r="E219" s="359"/>
    </row>
    <row r="220" spans="1:5">
      <c r="A220" s="358"/>
      <c r="B220" s="359"/>
      <c r="C220" s="361"/>
      <c r="D220" s="361"/>
      <c r="E220" s="359"/>
    </row>
    <row r="221" spans="1:5">
      <c r="A221" s="358"/>
      <c r="B221" s="359"/>
      <c r="C221" s="361"/>
      <c r="D221" s="361"/>
      <c r="E221" s="359"/>
    </row>
    <row r="222" spans="1:5">
      <c r="A222" s="358"/>
      <c r="B222" s="359"/>
      <c r="C222" s="361"/>
      <c r="D222" s="361"/>
      <c r="E222" s="359"/>
    </row>
    <row r="223" spans="1:5">
      <c r="A223" s="358"/>
      <c r="B223" s="359"/>
      <c r="C223" s="361"/>
      <c r="D223" s="361"/>
      <c r="E223" s="359"/>
    </row>
    <row r="224" spans="1:5">
      <c r="A224" s="358"/>
      <c r="B224" s="359"/>
      <c r="C224" s="361"/>
      <c r="D224" s="361"/>
      <c r="E224" s="359"/>
    </row>
    <row r="225" spans="1:5">
      <c r="A225" s="358"/>
      <c r="B225" s="359"/>
      <c r="C225" s="361"/>
      <c r="D225" s="361"/>
      <c r="E225" s="359"/>
    </row>
    <row r="226" spans="1:5">
      <c r="A226" s="358"/>
      <c r="B226" s="359"/>
      <c r="C226" s="361"/>
      <c r="D226" s="361"/>
      <c r="E226" s="359"/>
    </row>
    <row r="227" spans="1:5">
      <c r="A227" s="358"/>
      <c r="B227" s="359"/>
      <c r="C227" s="361"/>
      <c r="D227" s="361"/>
      <c r="E227" s="359"/>
    </row>
    <row r="228" spans="1:5">
      <c r="A228" s="358"/>
      <c r="B228" s="359"/>
      <c r="C228" s="361"/>
      <c r="D228" s="361"/>
      <c r="E228" s="359"/>
    </row>
    <row r="229" spans="1:5">
      <c r="A229" s="358"/>
      <c r="B229" s="359"/>
      <c r="C229" s="361"/>
      <c r="D229" s="361"/>
      <c r="E229" s="359"/>
    </row>
    <row r="230" spans="1:5">
      <c r="A230" s="358"/>
      <c r="B230" s="359"/>
      <c r="C230" s="361"/>
      <c r="D230" s="361"/>
      <c r="E230" s="359"/>
    </row>
    <row r="231" spans="1:5">
      <c r="A231" s="358"/>
      <c r="B231" s="359"/>
      <c r="C231" s="361"/>
      <c r="D231" s="361"/>
      <c r="E231" s="359"/>
    </row>
    <row r="232" spans="1:5">
      <c r="A232" s="358"/>
      <c r="B232" s="359"/>
      <c r="C232" s="361"/>
      <c r="D232" s="361"/>
      <c r="E232" s="359"/>
    </row>
    <row r="233" spans="1:5">
      <c r="A233" s="358"/>
      <c r="B233" s="359"/>
      <c r="C233" s="361"/>
      <c r="D233" s="361"/>
      <c r="E233" s="359"/>
    </row>
    <row r="234" spans="1:5">
      <c r="A234" s="358"/>
      <c r="B234" s="359"/>
      <c r="C234" s="361"/>
      <c r="D234" s="361"/>
      <c r="E234" s="359"/>
    </row>
    <row r="235" spans="1:5">
      <c r="A235" s="358"/>
      <c r="B235" s="359"/>
      <c r="C235" s="361"/>
      <c r="D235" s="361"/>
      <c r="E235" s="359"/>
    </row>
    <row r="236" spans="1:5">
      <c r="A236" s="358"/>
      <c r="B236" s="359"/>
      <c r="C236" s="361"/>
      <c r="D236" s="361"/>
      <c r="E236" s="359"/>
    </row>
    <row r="237" spans="1:5">
      <c r="A237" s="358"/>
      <c r="B237" s="359"/>
      <c r="C237" s="361"/>
      <c r="D237" s="361"/>
      <c r="E237" s="359"/>
    </row>
    <row r="238" spans="1:5">
      <c r="A238" s="358"/>
      <c r="B238" s="359"/>
      <c r="C238" s="361"/>
      <c r="D238" s="361"/>
      <c r="E238" s="359"/>
    </row>
    <row r="239" spans="1:5">
      <c r="A239" s="358"/>
      <c r="B239" s="359"/>
      <c r="C239" s="361"/>
      <c r="D239" s="361"/>
      <c r="E239" s="359"/>
    </row>
    <row r="240" spans="1:5">
      <c r="A240" s="358"/>
      <c r="B240" s="359"/>
      <c r="C240" s="361"/>
      <c r="D240" s="361"/>
      <c r="E240" s="359"/>
    </row>
    <row r="241" spans="1:5">
      <c r="A241" s="358"/>
      <c r="B241" s="359"/>
      <c r="C241" s="361"/>
      <c r="D241" s="361"/>
      <c r="E241" s="359"/>
    </row>
    <row r="242" spans="1:5">
      <c r="A242" s="358"/>
      <c r="B242" s="359"/>
      <c r="C242" s="361"/>
      <c r="D242" s="361"/>
      <c r="E242" s="359"/>
    </row>
    <row r="243" spans="1:5">
      <c r="A243" s="358"/>
      <c r="B243" s="359"/>
      <c r="C243" s="361"/>
      <c r="D243" s="361"/>
      <c r="E243" s="359"/>
    </row>
    <row r="244" spans="1:5">
      <c r="A244" s="358"/>
      <c r="B244" s="359"/>
      <c r="C244" s="361"/>
      <c r="D244" s="361"/>
      <c r="E244" s="359"/>
    </row>
    <row r="245" spans="1:5">
      <c r="A245" s="358"/>
      <c r="B245" s="359"/>
      <c r="C245" s="361"/>
      <c r="D245" s="361"/>
      <c r="E245" s="359"/>
    </row>
    <row r="246" spans="1:5">
      <c r="A246" s="358"/>
      <c r="B246" s="359"/>
      <c r="C246" s="361"/>
      <c r="D246" s="361"/>
      <c r="E246" s="359"/>
    </row>
    <row r="247" spans="1:5">
      <c r="A247" s="358"/>
      <c r="B247" s="359"/>
      <c r="C247" s="361"/>
      <c r="D247" s="361"/>
      <c r="E247" s="359"/>
    </row>
    <row r="248" spans="1:5">
      <c r="A248" s="358"/>
      <c r="B248" s="359"/>
      <c r="C248" s="361"/>
      <c r="D248" s="361"/>
      <c r="E248" s="359"/>
    </row>
    <row r="249" spans="1:5">
      <c r="A249" s="358"/>
      <c r="B249" s="359"/>
      <c r="C249" s="361"/>
      <c r="D249" s="361"/>
      <c r="E249" s="359"/>
    </row>
    <row r="250" spans="1:5">
      <c r="A250" s="358"/>
      <c r="B250" s="359"/>
      <c r="C250" s="361"/>
      <c r="D250" s="361"/>
      <c r="E250" s="359"/>
    </row>
    <row r="251" spans="1:5">
      <c r="A251" s="358"/>
      <c r="B251" s="359"/>
      <c r="C251" s="361"/>
      <c r="D251" s="361"/>
      <c r="E251" s="359"/>
    </row>
    <row r="252" spans="1:5">
      <c r="A252" s="358"/>
      <c r="B252" s="359"/>
      <c r="C252" s="361"/>
      <c r="D252" s="361"/>
      <c r="E252" s="359"/>
    </row>
    <row r="253" spans="1:5">
      <c r="A253" s="358"/>
      <c r="B253" s="359"/>
      <c r="C253" s="361"/>
      <c r="D253" s="361"/>
      <c r="E253" s="359"/>
    </row>
    <row r="254" spans="1:5">
      <c r="A254" s="358"/>
      <c r="B254" s="359"/>
      <c r="C254" s="361"/>
      <c r="D254" s="361"/>
      <c r="E254" s="359"/>
    </row>
    <row r="255" spans="1:5">
      <c r="A255" s="358"/>
      <c r="B255" s="359"/>
      <c r="C255" s="361"/>
      <c r="D255" s="361"/>
      <c r="E255" s="359"/>
    </row>
    <row r="256" spans="1:5">
      <c r="A256" s="358"/>
      <c r="B256" s="359"/>
      <c r="C256" s="361"/>
      <c r="D256" s="361"/>
      <c r="E256" s="359"/>
    </row>
    <row r="257" spans="1:5">
      <c r="A257" s="358"/>
      <c r="B257" s="359"/>
      <c r="C257" s="361"/>
      <c r="D257" s="361"/>
      <c r="E257" s="359"/>
    </row>
    <row r="258" spans="1:5">
      <c r="A258" s="358"/>
      <c r="B258" s="359"/>
      <c r="C258" s="361"/>
      <c r="D258" s="361"/>
      <c r="E258" s="359"/>
    </row>
    <row r="259" spans="1:5">
      <c r="A259" s="358"/>
      <c r="B259" s="359"/>
      <c r="C259" s="361"/>
      <c r="D259" s="361"/>
      <c r="E259" s="359"/>
    </row>
    <row r="260" spans="1:5">
      <c r="A260" s="358"/>
      <c r="B260" s="359"/>
      <c r="C260" s="361"/>
      <c r="D260" s="361"/>
      <c r="E260" s="359"/>
    </row>
    <row r="261" spans="1:5">
      <c r="A261" s="358"/>
      <c r="B261" s="359"/>
      <c r="C261" s="361"/>
      <c r="D261" s="361"/>
      <c r="E261" s="359"/>
    </row>
    <row r="262" spans="1:5">
      <c r="A262" s="358"/>
      <c r="B262" s="359"/>
      <c r="C262" s="361"/>
      <c r="D262" s="361"/>
      <c r="E262" s="359"/>
    </row>
    <row r="263" spans="1:5">
      <c r="A263" s="358"/>
      <c r="B263" s="359"/>
      <c r="C263" s="361"/>
      <c r="D263" s="361"/>
      <c r="E263" s="359"/>
    </row>
    <row r="264" spans="1:5">
      <c r="A264" s="358"/>
      <c r="B264" s="359"/>
      <c r="C264" s="361"/>
      <c r="D264" s="361"/>
      <c r="E264" s="359"/>
    </row>
    <row r="265" spans="1:5">
      <c r="A265" s="358"/>
      <c r="B265" s="359"/>
      <c r="C265" s="361"/>
      <c r="D265" s="361"/>
      <c r="E265" s="359"/>
    </row>
    <row r="266" spans="1:5">
      <c r="A266" s="358"/>
      <c r="B266" s="359"/>
      <c r="C266" s="361"/>
      <c r="D266" s="361"/>
      <c r="E266" s="359"/>
    </row>
    <row r="267" spans="1:5">
      <c r="A267" s="358"/>
      <c r="B267" s="359"/>
      <c r="C267" s="361"/>
      <c r="D267" s="361"/>
      <c r="E267" s="359"/>
    </row>
    <row r="268" spans="1:5">
      <c r="A268" s="358"/>
      <c r="B268" s="359"/>
      <c r="C268" s="361"/>
      <c r="D268" s="361"/>
      <c r="E268" s="359"/>
    </row>
    <row r="269" spans="1:5">
      <c r="A269" s="358"/>
      <c r="B269" s="359"/>
      <c r="C269" s="361"/>
      <c r="D269" s="361"/>
      <c r="E269" s="359"/>
    </row>
    <row r="270" spans="1:5">
      <c r="A270" s="358"/>
      <c r="B270" s="359"/>
      <c r="C270" s="361"/>
      <c r="D270" s="361"/>
      <c r="E270" s="359"/>
    </row>
    <row r="271" spans="1:5">
      <c r="A271" s="358"/>
      <c r="B271" s="359"/>
      <c r="C271" s="361"/>
      <c r="D271" s="361"/>
      <c r="E271" s="359"/>
    </row>
    <row r="272" spans="1:5">
      <c r="A272" s="358"/>
      <c r="B272" s="359"/>
      <c r="C272" s="361"/>
      <c r="D272" s="361"/>
      <c r="E272" s="359"/>
    </row>
    <row r="273" spans="1:5">
      <c r="A273" s="358"/>
      <c r="B273" s="359"/>
      <c r="C273" s="361"/>
      <c r="D273" s="361"/>
      <c r="E273" s="359"/>
    </row>
    <row r="274" spans="1:5">
      <c r="A274" s="358"/>
      <c r="B274" s="359"/>
      <c r="C274" s="361"/>
      <c r="D274" s="361"/>
      <c r="E274" s="359"/>
    </row>
    <row r="275" spans="1:5">
      <c r="A275" s="358"/>
      <c r="B275" s="359"/>
      <c r="C275" s="361"/>
      <c r="D275" s="361"/>
      <c r="E275" s="359"/>
    </row>
    <row r="276" spans="1:5">
      <c r="A276" s="358"/>
      <c r="B276" s="359"/>
      <c r="C276" s="361"/>
      <c r="D276" s="361"/>
      <c r="E276" s="359"/>
    </row>
    <row r="277" spans="1:5">
      <c r="A277" s="358"/>
      <c r="B277" s="359"/>
      <c r="C277" s="361"/>
      <c r="D277" s="361"/>
      <c r="E277" s="359"/>
    </row>
    <row r="278" spans="1:5">
      <c r="A278" s="358"/>
      <c r="B278" s="359"/>
      <c r="C278" s="361"/>
      <c r="D278" s="361"/>
      <c r="E278" s="359"/>
    </row>
    <row r="279" spans="1:5">
      <c r="A279" s="358"/>
      <c r="B279" s="359"/>
      <c r="C279" s="361"/>
      <c r="D279" s="361"/>
      <c r="E279" s="359"/>
    </row>
    <row r="280" spans="1:5">
      <c r="A280" s="358"/>
      <c r="B280" s="359"/>
      <c r="C280" s="361"/>
      <c r="D280" s="361"/>
      <c r="E280" s="359"/>
    </row>
    <row r="281" spans="1:5">
      <c r="A281" s="358"/>
      <c r="B281" s="359"/>
      <c r="C281" s="361"/>
      <c r="D281" s="361"/>
      <c r="E281" s="359"/>
    </row>
    <row r="282" spans="1:5">
      <c r="A282" s="358"/>
      <c r="B282" s="359"/>
      <c r="C282" s="361"/>
      <c r="D282" s="361"/>
      <c r="E282" s="359"/>
    </row>
    <row r="283" spans="1:5">
      <c r="A283" s="358"/>
      <c r="B283" s="359"/>
      <c r="C283" s="361"/>
      <c r="D283" s="361"/>
      <c r="E283" s="359"/>
    </row>
    <row r="284" spans="1:5">
      <c r="A284" s="358"/>
      <c r="B284" s="359"/>
      <c r="C284" s="361"/>
      <c r="D284" s="361"/>
      <c r="E284" s="359"/>
    </row>
    <row r="285" spans="1:5">
      <c r="A285" s="358"/>
      <c r="B285" s="359"/>
      <c r="C285" s="361"/>
      <c r="D285" s="361"/>
      <c r="E285" s="359"/>
    </row>
    <row r="286" spans="1:5">
      <c r="A286" s="358"/>
      <c r="B286" s="359"/>
      <c r="C286" s="361"/>
      <c r="D286" s="361"/>
      <c r="E286" s="359"/>
    </row>
    <row r="287" spans="1:5">
      <c r="A287" s="358"/>
      <c r="B287" s="359"/>
      <c r="C287" s="361"/>
      <c r="D287" s="361"/>
      <c r="E287" s="359"/>
    </row>
    <row r="288" spans="1:5">
      <c r="A288" s="358"/>
      <c r="B288" s="359"/>
      <c r="C288" s="361"/>
      <c r="D288" s="361"/>
      <c r="E288" s="359"/>
    </row>
    <row r="289" spans="1:5">
      <c r="A289" s="358"/>
      <c r="B289" s="359"/>
      <c r="C289" s="361"/>
      <c r="D289" s="361"/>
      <c r="E289" s="359"/>
    </row>
    <row r="290" spans="1:5">
      <c r="A290" s="358"/>
      <c r="B290" s="359"/>
      <c r="C290" s="361"/>
      <c r="D290" s="361"/>
      <c r="E290" s="359"/>
    </row>
    <row r="291" spans="1:5">
      <c r="A291" s="358"/>
      <c r="B291" s="359"/>
      <c r="C291" s="361"/>
      <c r="D291" s="361"/>
      <c r="E291" s="359"/>
    </row>
    <row r="292" spans="1:5">
      <c r="A292" s="358"/>
      <c r="B292" s="359"/>
      <c r="C292" s="361"/>
      <c r="D292" s="361"/>
      <c r="E292" s="359"/>
    </row>
    <row r="293" spans="1:5">
      <c r="A293" s="358"/>
      <c r="B293" s="359"/>
      <c r="C293" s="361"/>
      <c r="D293" s="361"/>
      <c r="E293" s="359"/>
    </row>
    <row r="294" spans="1:5">
      <c r="A294" s="358"/>
      <c r="B294" s="359"/>
      <c r="C294" s="361"/>
      <c r="D294" s="361"/>
      <c r="E294" s="359"/>
    </row>
    <row r="295" spans="1:5">
      <c r="A295" s="358"/>
      <c r="B295" s="359"/>
      <c r="C295" s="361"/>
      <c r="D295" s="361"/>
      <c r="E295" s="359"/>
    </row>
    <row r="296" spans="1:5">
      <c r="A296" s="358"/>
      <c r="B296" s="359"/>
      <c r="C296" s="361"/>
      <c r="D296" s="361"/>
      <c r="E296" s="359"/>
    </row>
    <row r="297" spans="1:5">
      <c r="A297" s="358"/>
      <c r="B297" s="359"/>
      <c r="C297" s="361"/>
      <c r="D297" s="361"/>
      <c r="E297" s="359"/>
    </row>
    <row r="298" spans="1:5">
      <c r="A298" s="358"/>
      <c r="B298" s="359"/>
      <c r="C298" s="361"/>
      <c r="D298" s="361"/>
      <c r="E298" s="359"/>
    </row>
    <row r="299" spans="1:5">
      <c r="A299" s="358"/>
      <c r="B299" s="359"/>
      <c r="C299" s="361"/>
      <c r="D299" s="361"/>
      <c r="E299" s="359"/>
    </row>
    <row r="300" spans="1:5">
      <c r="A300" s="358"/>
      <c r="B300" s="359"/>
      <c r="C300" s="361"/>
      <c r="D300" s="361"/>
      <c r="E300" s="359"/>
    </row>
    <row r="301" spans="1:5">
      <c r="A301" s="358"/>
      <c r="B301" s="359"/>
      <c r="C301" s="361"/>
      <c r="D301" s="361"/>
      <c r="E301" s="359"/>
    </row>
    <row r="302" spans="1:5">
      <c r="A302" s="358"/>
      <c r="B302" s="359"/>
      <c r="C302" s="361"/>
      <c r="D302" s="361"/>
      <c r="E302" s="359"/>
    </row>
    <row r="303" spans="1:5">
      <c r="A303" s="358"/>
      <c r="B303" s="359"/>
      <c r="C303" s="361"/>
      <c r="D303" s="361"/>
      <c r="E303" s="359"/>
    </row>
    <row r="304" spans="1:5">
      <c r="A304" s="358"/>
      <c r="B304" s="359"/>
      <c r="C304" s="361"/>
      <c r="D304" s="361"/>
      <c r="E304" s="359"/>
    </row>
    <row r="305" spans="1:5">
      <c r="A305" s="358"/>
      <c r="B305" s="359"/>
      <c r="C305" s="361"/>
      <c r="D305" s="361"/>
      <c r="E305" s="359"/>
    </row>
    <row r="306" spans="1:5">
      <c r="A306" s="358"/>
      <c r="B306" s="359"/>
      <c r="C306" s="361"/>
      <c r="D306" s="361"/>
      <c r="E306" s="359"/>
    </row>
    <row r="307" spans="1:5">
      <c r="A307" s="358"/>
      <c r="B307" s="359"/>
      <c r="C307" s="361"/>
      <c r="D307" s="361"/>
      <c r="E307" s="359"/>
    </row>
    <row r="308" spans="1:5">
      <c r="A308" s="358"/>
      <c r="B308" s="359"/>
      <c r="C308" s="361"/>
      <c r="D308" s="361"/>
      <c r="E308" s="359"/>
    </row>
    <row r="309" spans="1:5">
      <c r="A309" s="358"/>
      <c r="B309" s="359"/>
      <c r="C309" s="361"/>
      <c r="D309" s="361"/>
      <c r="E309" s="359"/>
    </row>
    <row r="310" spans="1:5">
      <c r="A310" s="358"/>
      <c r="B310" s="359"/>
      <c r="C310" s="361"/>
      <c r="D310" s="361"/>
      <c r="E310" s="359"/>
    </row>
    <row r="311" spans="1:5">
      <c r="A311" s="358"/>
      <c r="B311" s="359"/>
      <c r="C311" s="361"/>
      <c r="D311" s="361"/>
      <c r="E311" s="359"/>
    </row>
    <row r="312" spans="1:5">
      <c r="A312" s="358"/>
      <c r="B312" s="359"/>
      <c r="C312" s="361"/>
      <c r="D312" s="361"/>
      <c r="E312" s="359"/>
    </row>
    <row r="313" spans="1:5">
      <c r="A313" s="358"/>
      <c r="B313" s="359"/>
      <c r="C313" s="361"/>
      <c r="D313" s="361"/>
      <c r="E313" s="359"/>
    </row>
    <row r="314" spans="1:5">
      <c r="A314" s="358"/>
      <c r="B314" s="359"/>
      <c r="C314" s="361"/>
      <c r="D314" s="361"/>
      <c r="E314" s="359"/>
    </row>
    <row r="315" spans="1:5">
      <c r="A315" s="358"/>
      <c r="B315" s="359"/>
      <c r="C315" s="361"/>
      <c r="D315" s="361"/>
      <c r="E315" s="359"/>
    </row>
    <row r="316" spans="1:5">
      <c r="A316" s="358"/>
      <c r="B316" s="359"/>
      <c r="C316" s="361"/>
      <c r="D316" s="361"/>
      <c r="E316" s="359"/>
    </row>
    <row r="317" spans="1:5">
      <c r="A317" s="358"/>
      <c r="B317" s="359"/>
      <c r="C317" s="361"/>
      <c r="D317" s="361"/>
      <c r="E317" s="359"/>
    </row>
    <row r="318" spans="1:5">
      <c r="A318" s="358"/>
      <c r="B318" s="359"/>
      <c r="C318" s="361"/>
      <c r="D318" s="361"/>
      <c r="E318" s="359"/>
    </row>
    <row r="319" spans="1:5">
      <c r="A319" s="358"/>
      <c r="B319" s="359"/>
      <c r="C319" s="361"/>
      <c r="D319" s="361"/>
      <c r="E319" s="359"/>
    </row>
    <row r="320" spans="1:5">
      <c r="A320" s="358"/>
      <c r="B320" s="359"/>
      <c r="C320" s="361"/>
      <c r="D320" s="361"/>
      <c r="E320" s="359"/>
    </row>
    <row r="321" spans="1:5">
      <c r="A321" s="358"/>
      <c r="B321" s="359"/>
      <c r="C321" s="361"/>
      <c r="D321" s="361"/>
      <c r="E321" s="359"/>
    </row>
    <row r="322" spans="1:5">
      <c r="A322" s="358"/>
      <c r="B322" s="359"/>
      <c r="C322" s="361"/>
      <c r="D322" s="361"/>
      <c r="E322" s="359"/>
    </row>
    <row r="323" spans="1:5">
      <c r="A323" s="358"/>
      <c r="B323" s="359"/>
      <c r="C323" s="361"/>
      <c r="D323" s="361"/>
      <c r="E323" s="359"/>
    </row>
    <row r="324" spans="1:5">
      <c r="A324" s="358"/>
      <c r="B324" s="359"/>
      <c r="C324" s="361"/>
      <c r="D324" s="361"/>
      <c r="E324" s="359"/>
    </row>
    <row r="325" spans="1:5">
      <c r="A325" s="358"/>
      <c r="B325" s="359"/>
      <c r="C325" s="361"/>
      <c r="D325" s="361"/>
      <c r="E325" s="359"/>
    </row>
    <row r="326" spans="1:5">
      <c r="A326" s="358"/>
      <c r="B326" s="359"/>
      <c r="C326" s="361"/>
      <c r="D326" s="361"/>
      <c r="E326" s="359"/>
    </row>
    <row r="327" spans="1:5">
      <c r="A327" s="358"/>
      <c r="B327" s="359"/>
      <c r="C327" s="361"/>
      <c r="D327" s="361"/>
      <c r="E327" s="359"/>
    </row>
    <row r="328" spans="1:5">
      <c r="A328" s="358"/>
      <c r="B328" s="359"/>
      <c r="C328" s="361"/>
      <c r="D328" s="361"/>
      <c r="E328" s="359"/>
    </row>
    <row r="329" spans="1:5">
      <c r="A329" s="358"/>
      <c r="B329" s="359"/>
      <c r="C329" s="361"/>
      <c r="D329" s="361"/>
      <c r="E329" s="359"/>
    </row>
    <row r="330" spans="1:5">
      <c r="A330" s="358"/>
      <c r="B330" s="359"/>
      <c r="C330" s="361"/>
      <c r="D330" s="361"/>
      <c r="E330" s="359"/>
    </row>
  </sheetData>
  <sheetProtection selectLockedCells="1" selectUnlockedCells="1"/>
  <mergeCells count="10">
    <mergeCell ref="C4:H4"/>
    <mergeCell ref="A4:A6"/>
    <mergeCell ref="B5:B6"/>
    <mergeCell ref="C5:C6"/>
    <mergeCell ref="D5:D6"/>
    <mergeCell ref="E5:E6"/>
    <mergeCell ref="F5:F6"/>
    <mergeCell ref="G5:G6"/>
    <mergeCell ref="H5:H6"/>
    <mergeCell ref="A1:H2"/>
  </mergeCells>
  <printOptions horizontalCentered="1"/>
  <pageMargins left="0.468055555555556" right="0.427777777777778" top="0.629166666666667" bottom="0.468055555555556" header="0.310416666666667" footer="0.2"/>
  <pageSetup paperSize="9" fitToHeight="0" orientation="landscape" horizontalDpi="600"/>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5"/>
  <sheetViews>
    <sheetView workbookViewId="0">
      <pane ySplit="6" topLeftCell="A161" activePane="bottomLeft" state="frozen"/>
      <selection/>
      <selection pane="bottomLeft" activeCell="E168" sqref="E168"/>
    </sheetView>
  </sheetViews>
  <sheetFormatPr defaultColWidth="9" defaultRowHeight="14.25"/>
  <cols>
    <col min="1" max="1" width="9.25" style="21"/>
    <col min="2" max="2" width="27.75" style="21" customWidth="1"/>
    <col min="3" max="3" width="13.75" style="243" customWidth="1"/>
    <col min="4" max="4" width="12.25" style="243" customWidth="1"/>
    <col min="5" max="5" width="12.625" style="243" customWidth="1"/>
    <col min="6" max="6" width="12.25" style="243" customWidth="1"/>
    <col min="7" max="7" width="12.75" customWidth="1"/>
    <col min="8" max="8" width="12.5" customWidth="1"/>
    <col min="9" max="9" width="13" customWidth="1"/>
  </cols>
  <sheetData>
    <row r="1" ht="15" customHeight="1" spans="1:9">
      <c r="A1" s="244" t="s">
        <v>6</v>
      </c>
      <c r="B1" s="92"/>
      <c r="C1" s="245"/>
      <c r="D1" s="245"/>
      <c r="E1" s="245"/>
      <c r="F1" s="245"/>
      <c r="G1" s="246"/>
      <c r="H1" s="246"/>
      <c r="I1" s="246"/>
    </row>
    <row r="2" ht="8.25" customHeight="1" spans="1:9">
      <c r="A2" s="244"/>
      <c r="B2" s="92"/>
      <c r="C2" s="245"/>
      <c r="D2" s="245"/>
      <c r="E2" s="245"/>
      <c r="F2" s="245"/>
      <c r="G2" s="246"/>
      <c r="H2" s="246"/>
      <c r="I2" s="246"/>
    </row>
    <row r="3" ht="13" customHeight="1" spans="2:9">
      <c r="B3" s="247"/>
      <c r="D3" s="248"/>
      <c r="E3" s="248"/>
      <c r="I3" s="269" t="s">
        <v>26</v>
      </c>
    </row>
    <row r="4" s="241" customFormat="1" ht="17" customHeight="1" spans="1:9">
      <c r="A4" s="249" t="s">
        <v>134</v>
      </c>
      <c r="B4" s="250" t="s">
        <v>135</v>
      </c>
      <c r="C4" s="251" t="s">
        <v>136</v>
      </c>
      <c r="D4" s="251" t="s">
        <v>137</v>
      </c>
      <c r="E4" s="251"/>
      <c r="F4" s="251"/>
      <c r="G4" s="118"/>
      <c r="H4" s="118"/>
      <c r="I4" s="118"/>
    </row>
    <row r="5" s="241" customFormat="1" ht="11" customHeight="1" spans="1:9">
      <c r="A5" s="252"/>
      <c r="B5" s="253"/>
      <c r="C5" s="254" t="s">
        <v>138</v>
      </c>
      <c r="D5" s="251" t="s">
        <v>139</v>
      </c>
      <c r="E5" s="254" t="s">
        <v>140</v>
      </c>
      <c r="F5" s="254" t="s">
        <v>141</v>
      </c>
      <c r="G5" s="255" t="s">
        <v>34</v>
      </c>
      <c r="H5" s="255" t="s">
        <v>35</v>
      </c>
      <c r="I5" s="94" t="s">
        <v>142</v>
      </c>
    </row>
    <row r="6" s="241" customFormat="1" ht="19" customHeight="1" spans="1:9">
      <c r="A6" s="252"/>
      <c r="B6" s="253"/>
      <c r="C6" s="254"/>
      <c r="D6" s="251"/>
      <c r="E6" s="254"/>
      <c r="F6" s="254"/>
      <c r="G6" s="255"/>
      <c r="H6" s="255"/>
      <c r="I6" s="94"/>
    </row>
    <row r="7" s="241" customFormat="1" customHeight="1" spans="1:9">
      <c r="A7" s="256">
        <v>201</v>
      </c>
      <c r="B7" s="257" t="s">
        <v>143</v>
      </c>
      <c r="C7" s="258">
        <f>SUM(C8:C29)</f>
        <v>37439</v>
      </c>
      <c r="D7" s="258">
        <f>SUM(D8:D29)</f>
        <v>44208</v>
      </c>
      <c r="E7" s="258">
        <f>SUM(E8:E29)</f>
        <v>60064</v>
      </c>
      <c r="F7" s="258">
        <f>SUM(F8:F29)</f>
        <v>64753</v>
      </c>
      <c r="G7" s="259">
        <f>F7/D7</f>
        <v>1.46473488961274</v>
      </c>
      <c r="H7" s="259">
        <f>F7/E7</f>
        <v>1.07806672882259</v>
      </c>
      <c r="I7" s="259">
        <f>(F7-C7)/C7</f>
        <v>0.729560084403964</v>
      </c>
    </row>
    <row r="8" s="242" customFormat="1" customHeight="1" spans="1:9">
      <c r="A8" s="260">
        <v>20101</v>
      </c>
      <c r="B8" s="261" t="s">
        <v>144</v>
      </c>
      <c r="C8" s="262">
        <v>1170</v>
      </c>
      <c r="D8" s="263">
        <v>878</v>
      </c>
      <c r="E8" s="264">
        <v>901</v>
      </c>
      <c r="F8" s="265">
        <v>1028</v>
      </c>
      <c r="G8" s="266">
        <f t="shared" ref="G8:G33" si="0">F8/D8</f>
        <v>1.17084282460137</v>
      </c>
      <c r="H8" s="266">
        <f t="shared" ref="H8:H39" si="1">F8/E8</f>
        <v>1.14095449500555</v>
      </c>
      <c r="I8" s="266">
        <f t="shared" ref="I8:I39" si="2">(F8-C8)/C8</f>
        <v>-0.121367521367521</v>
      </c>
    </row>
    <row r="9" s="242" customFormat="1" customHeight="1" spans="1:9">
      <c r="A9" s="260">
        <v>20102</v>
      </c>
      <c r="B9" s="261" t="s">
        <v>145</v>
      </c>
      <c r="C9" s="262">
        <v>603</v>
      </c>
      <c r="D9" s="263">
        <v>605</v>
      </c>
      <c r="E9" s="264">
        <v>629</v>
      </c>
      <c r="F9" s="265">
        <v>636</v>
      </c>
      <c r="G9" s="266">
        <f t="shared" si="0"/>
        <v>1.05123966942149</v>
      </c>
      <c r="H9" s="266">
        <f t="shared" si="1"/>
        <v>1.01112877583466</v>
      </c>
      <c r="I9" s="266">
        <f t="shared" si="2"/>
        <v>0.054726368159204</v>
      </c>
    </row>
    <row r="10" s="242" customFormat="1" customHeight="1" spans="1:9">
      <c r="A10" s="260">
        <v>20103</v>
      </c>
      <c r="B10" s="261" t="s">
        <v>146</v>
      </c>
      <c r="C10" s="262">
        <v>19614</v>
      </c>
      <c r="D10" s="263">
        <v>27775</v>
      </c>
      <c r="E10" s="264">
        <v>40145</v>
      </c>
      <c r="F10" s="265">
        <v>43491</v>
      </c>
      <c r="G10" s="266">
        <f t="shared" si="0"/>
        <v>1.56583258325833</v>
      </c>
      <c r="H10" s="266">
        <f t="shared" si="1"/>
        <v>1.08334786399303</v>
      </c>
      <c r="I10" s="266">
        <f t="shared" si="2"/>
        <v>1.21734475374732</v>
      </c>
    </row>
    <row r="11" s="242" customFormat="1" customHeight="1" spans="1:9">
      <c r="A11" s="260">
        <v>20104</v>
      </c>
      <c r="B11" s="261" t="s">
        <v>147</v>
      </c>
      <c r="C11" s="262">
        <v>1341</v>
      </c>
      <c r="D11" s="263">
        <v>559</v>
      </c>
      <c r="E11" s="264">
        <v>1312</v>
      </c>
      <c r="F11" s="265">
        <v>1306</v>
      </c>
      <c r="G11" s="266">
        <f t="shared" si="0"/>
        <v>2.33631484794275</v>
      </c>
      <c r="H11" s="266">
        <f t="shared" si="1"/>
        <v>0.995426829268293</v>
      </c>
      <c r="I11" s="266">
        <f t="shared" si="2"/>
        <v>-0.0260999254287845</v>
      </c>
    </row>
    <row r="12" s="242" customFormat="1" customHeight="1" spans="1:9">
      <c r="A12" s="260">
        <v>20105</v>
      </c>
      <c r="B12" s="261" t="s">
        <v>148</v>
      </c>
      <c r="C12" s="262">
        <v>315</v>
      </c>
      <c r="D12" s="263">
        <v>306</v>
      </c>
      <c r="E12" s="264">
        <v>385</v>
      </c>
      <c r="F12" s="265">
        <v>408</v>
      </c>
      <c r="G12" s="266">
        <f t="shared" si="0"/>
        <v>1.33333333333333</v>
      </c>
      <c r="H12" s="266">
        <f t="shared" si="1"/>
        <v>1.05974025974026</v>
      </c>
      <c r="I12" s="266">
        <f t="shared" si="2"/>
        <v>0.295238095238095</v>
      </c>
    </row>
    <row r="13" s="242" customFormat="1" customHeight="1" spans="1:9">
      <c r="A13" s="260">
        <v>20106</v>
      </c>
      <c r="B13" s="261" t="s">
        <v>149</v>
      </c>
      <c r="C13" s="262">
        <v>2753</v>
      </c>
      <c r="D13" s="263">
        <v>2520</v>
      </c>
      <c r="E13" s="264">
        <v>3711</v>
      </c>
      <c r="F13" s="265">
        <v>3905</v>
      </c>
      <c r="G13" s="266">
        <f t="shared" si="0"/>
        <v>1.54960317460317</v>
      </c>
      <c r="H13" s="266">
        <f t="shared" si="1"/>
        <v>1.05227701428186</v>
      </c>
      <c r="I13" s="266">
        <f t="shared" si="2"/>
        <v>0.418452597166727</v>
      </c>
    </row>
    <row r="14" s="242" customFormat="1" customHeight="1" spans="1:9">
      <c r="A14" s="260">
        <v>20107</v>
      </c>
      <c r="B14" s="261" t="s">
        <v>150</v>
      </c>
      <c r="C14" s="262">
        <v>89</v>
      </c>
      <c r="D14" s="263">
        <v>1253</v>
      </c>
      <c r="E14" s="264">
        <v>659</v>
      </c>
      <c r="F14" s="265">
        <v>600</v>
      </c>
      <c r="G14" s="266">
        <f t="shared" si="0"/>
        <v>0.478850758180367</v>
      </c>
      <c r="H14" s="266">
        <f t="shared" si="1"/>
        <v>0.910470409711684</v>
      </c>
      <c r="I14" s="266">
        <f t="shared" si="2"/>
        <v>5.74157303370786</v>
      </c>
    </row>
    <row r="15" s="242" customFormat="1" customHeight="1" spans="1:9">
      <c r="A15" s="260">
        <v>20108</v>
      </c>
      <c r="B15" s="261" t="s">
        <v>151</v>
      </c>
      <c r="C15" s="262">
        <v>377</v>
      </c>
      <c r="D15" s="267">
        <v>527</v>
      </c>
      <c r="E15" s="264">
        <v>390</v>
      </c>
      <c r="F15" s="265">
        <v>417</v>
      </c>
      <c r="G15" s="266">
        <f t="shared" si="0"/>
        <v>0.791271347248577</v>
      </c>
      <c r="H15" s="266">
        <f t="shared" si="1"/>
        <v>1.06923076923077</v>
      </c>
      <c r="I15" s="266">
        <f t="shared" si="2"/>
        <v>0.106100795755968</v>
      </c>
    </row>
    <row r="16" s="242" customFormat="1" customHeight="1" spans="1:9">
      <c r="A16" s="260">
        <v>20111</v>
      </c>
      <c r="B16" s="261" t="s">
        <v>152</v>
      </c>
      <c r="C16" s="262">
        <v>1574</v>
      </c>
      <c r="D16" s="267">
        <v>1482</v>
      </c>
      <c r="E16" s="264">
        <v>1801</v>
      </c>
      <c r="F16" s="265">
        <v>1879</v>
      </c>
      <c r="G16" s="266">
        <f t="shared" si="0"/>
        <v>1.26788124156545</v>
      </c>
      <c r="H16" s="266">
        <f t="shared" si="1"/>
        <v>1.04330927262632</v>
      </c>
      <c r="I16" s="266">
        <f t="shared" si="2"/>
        <v>0.193773824650572</v>
      </c>
    </row>
    <row r="17" s="242" customFormat="1" customHeight="1" spans="1:9">
      <c r="A17" s="260">
        <v>20113</v>
      </c>
      <c r="B17" s="261" t="s">
        <v>153</v>
      </c>
      <c r="C17" s="262">
        <v>174</v>
      </c>
      <c r="D17" s="267">
        <v>336</v>
      </c>
      <c r="E17" s="264">
        <v>428</v>
      </c>
      <c r="F17" s="265">
        <v>498</v>
      </c>
      <c r="G17" s="266">
        <f t="shared" si="0"/>
        <v>1.48214285714286</v>
      </c>
      <c r="H17" s="266">
        <f t="shared" si="1"/>
        <v>1.16355140186916</v>
      </c>
      <c r="I17" s="266">
        <f t="shared" si="2"/>
        <v>1.86206896551724</v>
      </c>
    </row>
    <row r="18" s="242" customFormat="1" customHeight="1" spans="1:9">
      <c r="A18" s="260">
        <v>20123</v>
      </c>
      <c r="B18" s="261" t="s">
        <v>154</v>
      </c>
      <c r="C18" s="262">
        <v>5</v>
      </c>
      <c r="D18" s="267">
        <v>18</v>
      </c>
      <c r="E18" s="264">
        <v>3</v>
      </c>
      <c r="F18" s="265">
        <v>9</v>
      </c>
      <c r="G18" s="266">
        <f t="shared" si="0"/>
        <v>0.5</v>
      </c>
      <c r="H18" s="266">
        <f t="shared" si="1"/>
        <v>3</v>
      </c>
      <c r="I18" s="266">
        <f t="shared" si="2"/>
        <v>0.8</v>
      </c>
    </row>
    <row r="19" s="242" customFormat="1" customHeight="1" spans="1:9">
      <c r="A19" s="260">
        <v>20126</v>
      </c>
      <c r="B19" s="261" t="s">
        <v>155</v>
      </c>
      <c r="C19" s="262">
        <v>100</v>
      </c>
      <c r="D19" s="267">
        <v>75</v>
      </c>
      <c r="E19" s="264">
        <v>95</v>
      </c>
      <c r="F19" s="265">
        <v>100</v>
      </c>
      <c r="G19" s="266">
        <f t="shared" si="0"/>
        <v>1.33333333333333</v>
      </c>
      <c r="H19" s="266">
        <f t="shared" si="1"/>
        <v>1.05263157894737</v>
      </c>
      <c r="I19" s="266">
        <f t="shared" si="2"/>
        <v>0</v>
      </c>
    </row>
    <row r="20" s="242" customFormat="1" customHeight="1" spans="1:9">
      <c r="A20" s="260">
        <v>20128</v>
      </c>
      <c r="B20" s="261" t="s">
        <v>156</v>
      </c>
      <c r="C20" s="262">
        <v>95</v>
      </c>
      <c r="D20" s="267">
        <v>78</v>
      </c>
      <c r="E20" s="264">
        <v>85</v>
      </c>
      <c r="F20" s="265">
        <v>100</v>
      </c>
      <c r="G20" s="266">
        <f t="shared" si="0"/>
        <v>1.28205128205128</v>
      </c>
      <c r="H20" s="266">
        <f t="shared" si="1"/>
        <v>1.17647058823529</v>
      </c>
      <c r="I20" s="266">
        <f t="shared" si="2"/>
        <v>0.0526315789473684</v>
      </c>
    </row>
    <row r="21" s="242" customFormat="1" customHeight="1" spans="1:9">
      <c r="A21" s="260">
        <v>20129</v>
      </c>
      <c r="B21" s="261" t="s">
        <v>157</v>
      </c>
      <c r="C21" s="262">
        <v>1853</v>
      </c>
      <c r="D21" s="267">
        <v>238</v>
      </c>
      <c r="E21" s="264">
        <v>1967</v>
      </c>
      <c r="F21" s="265">
        <v>2000</v>
      </c>
      <c r="G21" s="266">
        <f t="shared" si="0"/>
        <v>8.40336134453782</v>
      </c>
      <c r="H21" s="266">
        <f t="shared" si="1"/>
        <v>1.01677681748856</v>
      </c>
      <c r="I21" s="266">
        <f t="shared" si="2"/>
        <v>0.0793308148947652</v>
      </c>
    </row>
    <row r="22" s="242" customFormat="1" customHeight="1" spans="1:9">
      <c r="A22" s="260">
        <v>20131</v>
      </c>
      <c r="B22" s="261" t="s">
        <v>158</v>
      </c>
      <c r="C22" s="262">
        <v>539</v>
      </c>
      <c r="D22" s="267">
        <v>635</v>
      </c>
      <c r="E22" s="264">
        <v>602</v>
      </c>
      <c r="F22" s="265">
        <v>692</v>
      </c>
      <c r="G22" s="266">
        <f t="shared" si="0"/>
        <v>1.08976377952756</v>
      </c>
      <c r="H22" s="266">
        <f t="shared" si="1"/>
        <v>1.14950166112957</v>
      </c>
      <c r="I22" s="266">
        <f t="shared" si="2"/>
        <v>0.283858998144712</v>
      </c>
    </row>
    <row r="23" s="242" customFormat="1" customHeight="1" spans="1:9">
      <c r="A23" s="260">
        <v>20132</v>
      </c>
      <c r="B23" s="261" t="s">
        <v>159</v>
      </c>
      <c r="C23" s="262">
        <v>936</v>
      </c>
      <c r="D23" s="267">
        <v>1488</v>
      </c>
      <c r="E23" s="264">
        <v>993</v>
      </c>
      <c r="F23" s="265">
        <v>1055</v>
      </c>
      <c r="G23" s="266">
        <f t="shared" si="0"/>
        <v>0.709005376344086</v>
      </c>
      <c r="H23" s="266">
        <f t="shared" si="1"/>
        <v>1.06243705941591</v>
      </c>
      <c r="I23" s="266">
        <f t="shared" si="2"/>
        <v>0.127136752136752</v>
      </c>
    </row>
    <row r="24" s="242" customFormat="1" customHeight="1" spans="1:9">
      <c r="A24" s="260">
        <v>20133</v>
      </c>
      <c r="B24" s="261" t="s">
        <v>160</v>
      </c>
      <c r="C24" s="262">
        <v>1321</v>
      </c>
      <c r="D24" s="267">
        <v>854</v>
      </c>
      <c r="E24" s="264">
        <v>794</v>
      </c>
      <c r="F24" s="265">
        <v>1266</v>
      </c>
      <c r="G24" s="266">
        <f t="shared" si="0"/>
        <v>1.4824355971897</v>
      </c>
      <c r="H24" s="266">
        <f t="shared" si="1"/>
        <v>1.59445843828715</v>
      </c>
      <c r="I24" s="266">
        <f t="shared" si="2"/>
        <v>-0.0416351249053747</v>
      </c>
    </row>
    <row r="25" s="242" customFormat="1" customHeight="1" spans="1:9">
      <c r="A25" s="260">
        <v>20134</v>
      </c>
      <c r="B25" s="261" t="s">
        <v>161</v>
      </c>
      <c r="C25" s="262">
        <v>365</v>
      </c>
      <c r="D25" s="267">
        <v>263</v>
      </c>
      <c r="E25" s="264">
        <v>240</v>
      </c>
      <c r="F25" s="265">
        <v>254</v>
      </c>
      <c r="G25" s="266">
        <f t="shared" si="0"/>
        <v>0.965779467680608</v>
      </c>
      <c r="H25" s="266">
        <f t="shared" si="1"/>
        <v>1.05833333333333</v>
      </c>
      <c r="I25" s="266">
        <f t="shared" si="2"/>
        <v>-0.304109589041096</v>
      </c>
    </row>
    <row r="26" s="242" customFormat="1" customHeight="1" spans="1:9">
      <c r="A26" s="260">
        <v>20135</v>
      </c>
      <c r="B26" s="261" t="s">
        <v>162</v>
      </c>
      <c r="C26" s="262"/>
      <c r="D26" s="263">
        <v>1</v>
      </c>
      <c r="E26" s="264">
        <v>1</v>
      </c>
      <c r="F26" s="265">
        <v>1</v>
      </c>
      <c r="G26" s="266">
        <f t="shared" si="0"/>
        <v>1</v>
      </c>
      <c r="H26" s="266">
        <f t="shared" si="1"/>
        <v>1</v>
      </c>
      <c r="I26" s="266"/>
    </row>
    <row r="27" s="242" customFormat="1" customHeight="1" spans="1:9">
      <c r="A27" s="260">
        <v>20136</v>
      </c>
      <c r="B27" s="261" t="s">
        <v>163</v>
      </c>
      <c r="C27" s="262">
        <v>1064</v>
      </c>
      <c r="D27" s="263">
        <v>650</v>
      </c>
      <c r="E27" s="264">
        <v>855</v>
      </c>
      <c r="F27" s="265">
        <v>1022</v>
      </c>
      <c r="G27" s="266">
        <f t="shared" si="0"/>
        <v>1.57230769230769</v>
      </c>
      <c r="H27" s="266">
        <f t="shared" si="1"/>
        <v>1.1953216374269</v>
      </c>
      <c r="I27" s="266">
        <f t="shared" si="2"/>
        <v>-0.0394736842105263</v>
      </c>
    </row>
    <row r="28" s="242" customFormat="1" customHeight="1" spans="1:9">
      <c r="A28" s="260">
        <v>20138</v>
      </c>
      <c r="B28" s="261" t="s">
        <v>164</v>
      </c>
      <c r="C28" s="262">
        <v>3143</v>
      </c>
      <c r="D28" s="263">
        <v>3629</v>
      </c>
      <c r="E28" s="264">
        <v>4056</v>
      </c>
      <c r="F28" s="265">
        <v>4079</v>
      </c>
      <c r="G28" s="266">
        <f t="shared" si="0"/>
        <v>1.12400110223202</v>
      </c>
      <c r="H28" s="266">
        <f t="shared" si="1"/>
        <v>1.00567061143984</v>
      </c>
      <c r="I28" s="266">
        <f t="shared" si="2"/>
        <v>0.297804645243398</v>
      </c>
    </row>
    <row r="29" s="242" customFormat="1" customHeight="1" spans="1:9">
      <c r="A29" s="260">
        <v>20199</v>
      </c>
      <c r="B29" s="261" t="s">
        <v>165</v>
      </c>
      <c r="C29" s="262">
        <v>8</v>
      </c>
      <c r="D29" s="263">
        <v>38</v>
      </c>
      <c r="E29" s="264">
        <v>12</v>
      </c>
      <c r="F29" s="265">
        <v>7</v>
      </c>
      <c r="G29" s="266">
        <f t="shared" si="0"/>
        <v>0.184210526315789</v>
      </c>
      <c r="H29" s="266">
        <f t="shared" si="1"/>
        <v>0.583333333333333</v>
      </c>
      <c r="I29" s="266">
        <f t="shared" si="2"/>
        <v>-0.125</v>
      </c>
    </row>
    <row r="30" s="242" customFormat="1" customHeight="1" spans="1:9">
      <c r="A30" s="256">
        <v>203</v>
      </c>
      <c r="B30" s="257" t="s">
        <v>166</v>
      </c>
      <c r="C30" s="258">
        <f>SUM(C31:C32)</f>
        <v>326</v>
      </c>
      <c r="D30" s="258">
        <f>SUM(D31:D32)</f>
        <v>477</v>
      </c>
      <c r="E30" s="258">
        <f>SUM(E31:E32)</f>
        <v>487</v>
      </c>
      <c r="F30" s="258">
        <f>SUM(F31:F32)</f>
        <v>495</v>
      </c>
      <c r="G30" s="259">
        <f t="shared" si="0"/>
        <v>1.0377358490566</v>
      </c>
      <c r="H30" s="259">
        <f t="shared" si="1"/>
        <v>1.01642710472279</v>
      </c>
      <c r="I30" s="259">
        <f t="shared" si="2"/>
        <v>0.51840490797546</v>
      </c>
    </row>
    <row r="31" s="242" customFormat="1" customHeight="1" spans="1:9">
      <c r="A31" s="260">
        <v>20306</v>
      </c>
      <c r="B31" s="261" t="s">
        <v>167</v>
      </c>
      <c r="C31" s="262">
        <v>286</v>
      </c>
      <c r="D31" s="263">
        <v>453</v>
      </c>
      <c r="E31" s="264">
        <v>420</v>
      </c>
      <c r="F31" s="265">
        <v>428</v>
      </c>
      <c r="G31" s="266">
        <f t="shared" si="0"/>
        <v>0.944812362030905</v>
      </c>
      <c r="H31" s="266">
        <f t="shared" si="1"/>
        <v>1.01904761904762</v>
      </c>
      <c r="I31" s="266">
        <f t="shared" si="2"/>
        <v>0.496503496503497</v>
      </c>
    </row>
    <row r="32" s="242" customFormat="1" customHeight="1" spans="1:9">
      <c r="A32" s="260">
        <v>20399</v>
      </c>
      <c r="B32" s="261" t="s">
        <v>168</v>
      </c>
      <c r="C32" s="262">
        <v>40</v>
      </c>
      <c r="D32" s="267">
        <v>24</v>
      </c>
      <c r="E32" s="264">
        <v>67</v>
      </c>
      <c r="F32" s="265">
        <v>67</v>
      </c>
      <c r="G32" s="266">
        <f t="shared" si="0"/>
        <v>2.79166666666667</v>
      </c>
      <c r="H32" s="266">
        <f t="shared" si="1"/>
        <v>1</v>
      </c>
      <c r="I32" s="266">
        <f t="shared" si="2"/>
        <v>0.675</v>
      </c>
    </row>
    <row r="33" s="242" customFormat="1" customHeight="1" spans="1:9">
      <c r="A33" s="256">
        <v>204</v>
      </c>
      <c r="B33" s="257" t="s">
        <v>169</v>
      </c>
      <c r="C33" s="258">
        <f>SUM(C34:C39)</f>
        <v>17014</v>
      </c>
      <c r="D33" s="258">
        <f>SUM(D34:D39)</f>
        <v>14455</v>
      </c>
      <c r="E33" s="258">
        <f>SUM(E34:E39)</f>
        <v>15787</v>
      </c>
      <c r="F33" s="258">
        <f>SUM(F34:F39)</f>
        <v>16004</v>
      </c>
      <c r="G33" s="259">
        <f t="shared" si="0"/>
        <v>1.10716015219647</v>
      </c>
      <c r="H33" s="259">
        <f t="shared" si="1"/>
        <v>1.01374548679293</v>
      </c>
      <c r="I33" s="259">
        <f t="shared" si="2"/>
        <v>-0.0593628776301869</v>
      </c>
    </row>
    <row r="34" s="242" customFormat="1" customHeight="1" spans="1:9">
      <c r="A34" s="260">
        <v>20401</v>
      </c>
      <c r="B34" s="261" t="s">
        <v>170</v>
      </c>
      <c r="C34" s="262">
        <v>96</v>
      </c>
      <c r="D34" s="267">
        <v>68</v>
      </c>
      <c r="E34" s="264">
        <v>22</v>
      </c>
      <c r="F34" s="265">
        <v>22</v>
      </c>
      <c r="G34" s="266">
        <f t="shared" ref="G34:G65" si="3">F34/D34</f>
        <v>0.323529411764706</v>
      </c>
      <c r="H34" s="266">
        <f t="shared" si="1"/>
        <v>1</v>
      </c>
      <c r="I34" s="266">
        <f t="shared" si="2"/>
        <v>-0.770833333333333</v>
      </c>
    </row>
    <row r="35" s="242" customFormat="1" customHeight="1" spans="1:9">
      <c r="A35" s="260">
        <v>20402</v>
      </c>
      <c r="B35" s="261" t="s">
        <v>171</v>
      </c>
      <c r="C35" s="262">
        <v>11577</v>
      </c>
      <c r="D35" s="267">
        <v>12458</v>
      </c>
      <c r="E35" s="264">
        <v>13096</v>
      </c>
      <c r="F35" s="265">
        <v>13247</v>
      </c>
      <c r="G35" s="266">
        <f t="shared" si="3"/>
        <v>1.06333279820196</v>
      </c>
      <c r="H35" s="266">
        <f t="shared" si="1"/>
        <v>1.01153023824068</v>
      </c>
      <c r="I35" s="266">
        <f t="shared" si="2"/>
        <v>0.144251533212404</v>
      </c>
    </row>
    <row r="36" s="242" customFormat="1" customHeight="1" spans="1:9">
      <c r="A36" s="260">
        <v>20404</v>
      </c>
      <c r="B36" s="261" t="s">
        <v>172</v>
      </c>
      <c r="C36" s="262">
        <v>1061</v>
      </c>
      <c r="D36" s="267">
        <v>196</v>
      </c>
      <c r="E36" s="264">
        <v>491</v>
      </c>
      <c r="F36" s="265">
        <v>507</v>
      </c>
      <c r="G36" s="259">
        <f t="shared" si="3"/>
        <v>2.58673469387755</v>
      </c>
      <c r="H36" s="259">
        <f t="shared" si="1"/>
        <v>1.03258655804481</v>
      </c>
      <c r="I36" s="259">
        <f t="shared" si="2"/>
        <v>-0.522148916116871</v>
      </c>
    </row>
    <row r="37" s="242" customFormat="1" customHeight="1" spans="1:9">
      <c r="A37" s="260">
        <v>20405</v>
      </c>
      <c r="B37" s="261" t="s">
        <v>173</v>
      </c>
      <c r="C37" s="262">
        <v>2493</v>
      </c>
      <c r="D37" s="267">
        <v>321</v>
      </c>
      <c r="E37" s="264">
        <v>852</v>
      </c>
      <c r="F37" s="265">
        <v>885</v>
      </c>
      <c r="G37" s="266">
        <f t="shared" si="3"/>
        <v>2.75700934579439</v>
      </c>
      <c r="H37" s="266">
        <f t="shared" si="1"/>
        <v>1.0387323943662</v>
      </c>
      <c r="I37" s="266">
        <f t="shared" si="2"/>
        <v>-0.645006016847172</v>
      </c>
    </row>
    <row r="38" s="242" customFormat="1" customHeight="1" spans="1:9">
      <c r="A38" s="260">
        <v>20406</v>
      </c>
      <c r="B38" s="261" t="s">
        <v>174</v>
      </c>
      <c r="C38" s="262">
        <v>1489</v>
      </c>
      <c r="D38" s="267">
        <v>1412</v>
      </c>
      <c r="E38" s="264">
        <v>1321</v>
      </c>
      <c r="F38" s="265">
        <v>1338</v>
      </c>
      <c r="G38" s="266">
        <f t="shared" si="3"/>
        <v>0.947592067988669</v>
      </c>
      <c r="H38" s="266">
        <f t="shared" si="1"/>
        <v>1.01286903860712</v>
      </c>
      <c r="I38" s="266">
        <f t="shared" si="2"/>
        <v>-0.101410342511753</v>
      </c>
    </row>
    <row r="39" s="242" customFormat="1" customHeight="1" spans="1:9">
      <c r="A39" s="260">
        <v>20499</v>
      </c>
      <c r="B39" s="261" t="s">
        <v>175</v>
      </c>
      <c r="C39" s="262">
        <v>298</v>
      </c>
      <c r="D39" s="267"/>
      <c r="E39" s="264">
        <v>5</v>
      </c>
      <c r="F39" s="265">
        <v>5</v>
      </c>
      <c r="G39" s="266"/>
      <c r="H39" s="266">
        <f t="shared" si="1"/>
        <v>1</v>
      </c>
      <c r="I39" s="266">
        <f t="shared" si="2"/>
        <v>-0.983221476510067</v>
      </c>
    </row>
    <row r="40" s="242" customFormat="1" customHeight="1" spans="1:9">
      <c r="A40" s="256">
        <v>205</v>
      </c>
      <c r="B40" s="257" t="s">
        <v>176</v>
      </c>
      <c r="C40" s="258">
        <f>SUM(C41:C47)</f>
        <v>85348</v>
      </c>
      <c r="D40" s="258">
        <f>SUM(D41:D47)</f>
        <v>98906</v>
      </c>
      <c r="E40" s="258">
        <f>SUM(E41:E47)</f>
        <v>86264</v>
      </c>
      <c r="F40" s="258">
        <f>SUM(F41:F47)</f>
        <v>87507</v>
      </c>
      <c r="G40" s="259">
        <f t="shared" si="3"/>
        <v>0.884749155764059</v>
      </c>
      <c r="H40" s="259">
        <f t="shared" ref="H40:H71" si="4">F40/E40</f>
        <v>1.01440925530928</v>
      </c>
      <c r="I40" s="259">
        <f t="shared" ref="I40:I71" si="5">(F40-C40)/C40</f>
        <v>0.025296433425505</v>
      </c>
    </row>
    <row r="41" s="242" customFormat="1" customHeight="1" spans="1:9">
      <c r="A41" s="260">
        <v>20501</v>
      </c>
      <c r="B41" s="261" t="s">
        <v>177</v>
      </c>
      <c r="C41" s="262">
        <v>1323</v>
      </c>
      <c r="D41" s="267">
        <v>8333</v>
      </c>
      <c r="E41" s="264">
        <v>6285</v>
      </c>
      <c r="F41" s="265">
        <v>6344</v>
      </c>
      <c r="G41" s="266">
        <f t="shared" si="3"/>
        <v>0.761310452418097</v>
      </c>
      <c r="H41" s="266">
        <f t="shared" si="4"/>
        <v>1.00938743038982</v>
      </c>
      <c r="I41" s="266">
        <f t="shared" si="5"/>
        <v>3.79516250944822</v>
      </c>
    </row>
    <row r="42" s="242" customFormat="1" customHeight="1" spans="1:9">
      <c r="A42" s="260">
        <v>20502</v>
      </c>
      <c r="B42" s="261" t="s">
        <v>178</v>
      </c>
      <c r="C42" s="262">
        <v>80307</v>
      </c>
      <c r="D42" s="267">
        <v>81173</v>
      </c>
      <c r="E42" s="264">
        <v>77123</v>
      </c>
      <c r="F42" s="265">
        <v>78101</v>
      </c>
      <c r="G42" s="266">
        <f t="shared" si="3"/>
        <v>0.962154903724145</v>
      </c>
      <c r="H42" s="266">
        <f t="shared" si="4"/>
        <v>1.01268104197191</v>
      </c>
      <c r="I42" s="266">
        <f t="shared" si="5"/>
        <v>-0.0274695854657751</v>
      </c>
    </row>
    <row r="43" s="242" customFormat="1" customHeight="1" spans="1:9">
      <c r="A43" s="260">
        <v>20503</v>
      </c>
      <c r="B43" s="261" t="s">
        <v>179</v>
      </c>
      <c r="C43" s="262">
        <v>1596</v>
      </c>
      <c r="D43" s="267">
        <v>1976</v>
      </c>
      <c r="E43" s="264">
        <v>1471</v>
      </c>
      <c r="F43" s="265">
        <v>1522</v>
      </c>
      <c r="G43" s="266">
        <f t="shared" si="3"/>
        <v>0.770242914979757</v>
      </c>
      <c r="H43" s="266">
        <f t="shared" si="4"/>
        <v>1.03467029231815</v>
      </c>
      <c r="I43" s="266">
        <f t="shared" si="5"/>
        <v>-0.0463659147869674</v>
      </c>
    </row>
    <row r="44" s="242" customFormat="1" customHeight="1" spans="1:9">
      <c r="A44" s="260">
        <v>20507</v>
      </c>
      <c r="B44" s="261" t="s">
        <v>180</v>
      </c>
      <c r="C44" s="262">
        <v>485</v>
      </c>
      <c r="D44" s="267">
        <v>359</v>
      </c>
      <c r="E44" s="264">
        <v>337</v>
      </c>
      <c r="F44" s="265">
        <v>394</v>
      </c>
      <c r="G44" s="266">
        <f t="shared" si="3"/>
        <v>1.0974930362117</v>
      </c>
      <c r="H44" s="266">
        <f t="shared" si="4"/>
        <v>1.16913946587537</v>
      </c>
      <c r="I44" s="266">
        <f t="shared" si="5"/>
        <v>-0.187628865979381</v>
      </c>
    </row>
    <row r="45" s="242" customFormat="1" customHeight="1" spans="1:9">
      <c r="A45" s="260">
        <v>20508</v>
      </c>
      <c r="B45" s="261" t="s">
        <v>181</v>
      </c>
      <c r="C45" s="262">
        <v>301</v>
      </c>
      <c r="D45" s="267">
        <v>449</v>
      </c>
      <c r="E45" s="264">
        <v>430</v>
      </c>
      <c r="F45" s="265">
        <v>473</v>
      </c>
      <c r="G45" s="266">
        <f t="shared" si="3"/>
        <v>1.05345211581292</v>
      </c>
      <c r="H45" s="266">
        <f t="shared" si="4"/>
        <v>1.1</v>
      </c>
      <c r="I45" s="266">
        <f t="shared" si="5"/>
        <v>0.571428571428571</v>
      </c>
    </row>
    <row r="46" s="242" customFormat="1" customHeight="1" spans="1:9">
      <c r="A46" s="260">
        <v>20509</v>
      </c>
      <c r="B46" s="261" t="s">
        <v>182</v>
      </c>
      <c r="C46" s="262">
        <v>768</v>
      </c>
      <c r="D46" s="267">
        <v>1749</v>
      </c>
      <c r="E46" s="264">
        <v>563</v>
      </c>
      <c r="F46" s="265">
        <v>618</v>
      </c>
      <c r="G46" s="266">
        <f t="shared" si="3"/>
        <v>0.353344768439108</v>
      </c>
      <c r="H46" s="266">
        <f t="shared" si="4"/>
        <v>1.09769094138544</v>
      </c>
      <c r="I46" s="266">
        <f t="shared" si="5"/>
        <v>-0.1953125</v>
      </c>
    </row>
    <row r="47" s="242" customFormat="1" customHeight="1" spans="1:9">
      <c r="A47" s="260">
        <v>20599</v>
      </c>
      <c r="B47" s="261" t="s">
        <v>183</v>
      </c>
      <c r="C47" s="262">
        <v>568</v>
      </c>
      <c r="D47" s="267">
        <v>4867</v>
      </c>
      <c r="E47" s="264">
        <v>55</v>
      </c>
      <c r="F47" s="265">
        <v>55</v>
      </c>
      <c r="G47" s="266">
        <f t="shared" si="3"/>
        <v>0.0113005958495993</v>
      </c>
      <c r="H47" s="266">
        <f t="shared" si="4"/>
        <v>1</v>
      </c>
      <c r="I47" s="266">
        <f t="shared" si="5"/>
        <v>-0.903169014084507</v>
      </c>
    </row>
    <row r="48" s="242" customFormat="1" customHeight="1" spans="1:9">
      <c r="A48" s="256">
        <v>206</v>
      </c>
      <c r="B48" s="257" t="s">
        <v>184</v>
      </c>
      <c r="C48" s="258">
        <f>SUM(C49:C56)</f>
        <v>990</v>
      </c>
      <c r="D48" s="258">
        <f>SUM(D49:D56)-1</f>
        <v>5962</v>
      </c>
      <c r="E48" s="258">
        <f>SUM(E49:E56)</f>
        <v>4741</v>
      </c>
      <c r="F48" s="258">
        <f>SUM(F49:F56)</f>
        <v>4875</v>
      </c>
      <c r="G48" s="259">
        <f t="shared" si="3"/>
        <v>0.817678631331768</v>
      </c>
      <c r="H48" s="259">
        <f t="shared" si="4"/>
        <v>1.02826407930816</v>
      </c>
      <c r="I48" s="259">
        <f t="shared" si="5"/>
        <v>3.92424242424242</v>
      </c>
    </row>
    <row r="49" s="242" customFormat="1" customHeight="1" spans="1:9">
      <c r="A49" s="260">
        <v>20601</v>
      </c>
      <c r="B49" s="261" t="s">
        <v>185</v>
      </c>
      <c r="C49" s="262">
        <v>254</v>
      </c>
      <c r="D49" s="267">
        <v>231</v>
      </c>
      <c r="E49" s="264">
        <v>649</v>
      </c>
      <c r="F49" s="265">
        <v>283</v>
      </c>
      <c r="G49" s="266">
        <f t="shared" si="3"/>
        <v>1.22510822510823</v>
      </c>
      <c r="H49" s="266">
        <f t="shared" si="4"/>
        <v>0.436055469953775</v>
      </c>
      <c r="I49" s="266">
        <f t="shared" si="5"/>
        <v>0.114173228346457</v>
      </c>
    </row>
    <row r="50" s="242" customFormat="1" customHeight="1" spans="1:9">
      <c r="A50" s="260">
        <v>20603</v>
      </c>
      <c r="B50" s="261" t="s">
        <v>186</v>
      </c>
      <c r="C50" s="262">
        <v>10</v>
      </c>
      <c r="D50" s="267"/>
      <c r="E50" s="264"/>
      <c r="F50" s="265">
        <v>10</v>
      </c>
      <c r="G50" s="266"/>
      <c r="H50" s="266"/>
      <c r="I50" s="266">
        <f t="shared" si="5"/>
        <v>0</v>
      </c>
    </row>
    <row r="51" s="242" customFormat="1" customHeight="1" spans="1:9">
      <c r="A51" s="260">
        <v>20604</v>
      </c>
      <c r="B51" s="261" t="s">
        <v>187</v>
      </c>
      <c r="C51" s="262">
        <v>316</v>
      </c>
      <c r="D51" s="267">
        <v>309</v>
      </c>
      <c r="E51" s="264">
        <v>1563</v>
      </c>
      <c r="F51" s="265">
        <v>1004</v>
      </c>
      <c r="G51" s="266">
        <f t="shared" si="3"/>
        <v>3.24919093851133</v>
      </c>
      <c r="H51" s="266">
        <f t="shared" si="4"/>
        <v>0.642354446577095</v>
      </c>
      <c r="I51" s="266">
        <f t="shared" si="5"/>
        <v>2.17721518987342</v>
      </c>
    </row>
    <row r="52" s="242" customFormat="1" customHeight="1" spans="1:9">
      <c r="A52" s="268">
        <v>20605</v>
      </c>
      <c r="B52" s="268" t="s">
        <v>188</v>
      </c>
      <c r="C52" s="262"/>
      <c r="D52" s="267"/>
      <c r="E52" s="264"/>
      <c r="F52" s="265">
        <v>107</v>
      </c>
      <c r="G52" s="266"/>
      <c r="H52" s="266"/>
      <c r="I52" s="266"/>
    </row>
    <row r="53" s="242" customFormat="1" customHeight="1" spans="1:9">
      <c r="A53" s="260">
        <v>20606</v>
      </c>
      <c r="B53" s="261" t="s">
        <v>189</v>
      </c>
      <c r="C53" s="262"/>
      <c r="D53" s="267"/>
      <c r="E53" s="264"/>
      <c r="F53" s="265"/>
      <c r="G53" s="266"/>
      <c r="H53" s="266"/>
      <c r="I53" s="266"/>
    </row>
    <row r="54" s="242" customFormat="1" customHeight="1" spans="1:9">
      <c r="A54" s="260">
        <v>20607</v>
      </c>
      <c r="B54" s="261" t="s">
        <v>190</v>
      </c>
      <c r="C54" s="262">
        <v>113</v>
      </c>
      <c r="D54" s="267">
        <v>96</v>
      </c>
      <c r="E54" s="264">
        <v>205</v>
      </c>
      <c r="F54" s="265"/>
      <c r="G54" s="266"/>
      <c r="H54" s="266"/>
      <c r="I54" s="266">
        <f t="shared" si="5"/>
        <v>-1</v>
      </c>
    </row>
    <row r="55" s="242" customFormat="1" customHeight="1" spans="1:9">
      <c r="A55" s="260">
        <v>20609</v>
      </c>
      <c r="B55" s="261" t="s">
        <v>191</v>
      </c>
      <c r="C55" s="262"/>
      <c r="D55" s="267"/>
      <c r="E55" s="264"/>
      <c r="F55" s="265">
        <v>3264</v>
      </c>
      <c r="G55" s="266"/>
      <c r="H55" s="266"/>
      <c r="I55" s="266"/>
    </row>
    <row r="56" s="242" customFormat="1" customHeight="1" spans="1:9">
      <c r="A56" s="260">
        <v>20699</v>
      </c>
      <c r="B56" s="261" t="s">
        <v>192</v>
      </c>
      <c r="C56" s="262">
        <v>297</v>
      </c>
      <c r="D56" s="267">
        <v>5327</v>
      </c>
      <c r="E56" s="264">
        <v>2324</v>
      </c>
      <c r="F56" s="265">
        <v>207</v>
      </c>
      <c r="G56" s="266">
        <f t="shared" si="3"/>
        <v>0.0388586446405106</v>
      </c>
      <c r="H56" s="266">
        <f t="shared" si="4"/>
        <v>0.0890705679862306</v>
      </c>
      <c r="I56" s="266">
        <f t="shared" si="5"/>
        <v>-0.303030303030303</v>
      </c>
    </row>
    <row r="57" s="242" customFormat="1" customHeight="1" spans="1:9">
      <c r="A57" s="256">
        <v>207</v>
      </c>
      <c r="B57" s="257" t="s">
        <v>193</v>
      </c>
      <c r="C57" s="258">
        <f>SUM(C58:C63)</f>
        <v>10424</v>
      </c>
      <c r="D57" s="258">
        <f>SUM(D58:D63)+1</f>
        <v>3719</v>
      </c>
      <c r="E57" s="258">
        <f>SUM(E58:E63)</f>
        <v>4234</v>
      </c>
      <c r="F57" s="258">
        <f>SUM(F58:F63)</f>
        <v>5034</v>
      </c>
      <c r="G57" s="259">
        <f t="shared" si="3"/>
        <v>1.35358967464372</v>
      </c>
      <c r="H57" s="259">
        <f t="shared" si="4"/>
        <v>1.18894662257912</v>
      </c>
      <c r="I57" s="259">
        <f t="shared" si="5"/>
        <v>-0.517075978511128</v>
      </c>
    </row>
    <row r="58" s="242" customFormat="1" customHeight="1" spans="1:9">
      <c r="A58" s="260">
        <v>20701</v>
      </c>
      <c r="B58" s="261" t="s">
        <v>194</v>
      </c>
      <c r="C58" s="262">
        <v>7969</v>
      </c>
      <c r="D58" s="267">
        <v>1632</v>
      </c>
      <c r="E58" s="264">
        <v>2061</v>
      </c>
      <c r="F58" s="265">
        <v>2457</v>
      </c>
      <c r="G58" s="266">
        <f t="shared" si="3"/>
        <v>1.50551470588235</v>
      </c>
      <c r="H58" s="266">
        <f t="shared" si="4"/>
        <v>1.19213973799127</v>
      </c>
      <c r="I58" s="266">
        <f t="shared" si="5"/>
        <v>-0.691680261011419</v>
      </c>
    </row>
    <row r="59" s="242" customFormat="1" customHeight="1" spans="1:9">
      <c r="A59" s="260">
        <v>20702</v>
      </c>
      <c r="B59" s="261" t="s">
        <v>195</v>
      </c>
      <c r="C59" s="262">
        <v>1310</v>
      </c>
      <c r="D59" s="267">
        <v>462</v>
      </c>
      <c r="E59" s="264">
        <v>702</v>
      </c>
      <c r="F59" s="265">
        <v>963</v>
      </c>
      <c r="G59" s="266">
        <f t="shared" si="3"/>
        <v>2.08441558441558</v>
      </c>
      <c r="H59" s="266">
        <f t="shared" si="4"/>
        <v>1.37179487179487</v>
      </c>
      <c r="I59" s="266">
        <f t="shared" si="5"/>
        <v>-0.264885496183206</v>
      </c>
    </row>
    <row r="60" s="242" customFormat="1" customHeight="1" spans="1:9">
      <c r="A60" s="260">
        <v>20703</v>
      </c>
      <c r="B60" s="261" t="s">
        <v>196</v>
      </c>
      <c r="C60" s="262">
        <v>105</v>
      </c>
      <c r="D60" s="267">
        <v>150</v>
      </c>
      <c r="E60" s="264">
        <v>156</v>
      </c>
      <c r="F60" s="265">
        <v>156</v>
      </c>
      <c r="G60" s="266">
        <f t="shared" si="3"/>
        <v>1.04</v>
      </c>
      <c r="H60" s="266">
        <f t="shared" si="4"/>
        <v>1</v>
      </c>
      <c r="I60" s="266">
        <f t="shared" si="5"/>
        <v>0.485714285714286</v>
      </c>
    </row>
    <row r="61" s="242" customFormat="1" customHeight="1" spans="1:9">
      <c r="A61" s="260">
        <v>20706</v>
      </c>
      <c r="B61" s="261" t="s">
        <v>197</v>
      </c>
      <c r="C61" s="262">
        <v>28</v>
      </c>
      <c r="D61" s="267">
        <v>28</v>
      </c>
      <c r="E61" s="264">
        <v>18</v>
      </c>
      <c r="F61" s="265">
        <v>25</v>
      </c>
      <c r="G61" s="266">
        <f t="shared" si="3"/>
        <v>0.892857142857143</v>
      </c>
      <c r="H61" s="266">
        <f t="shared" si="4"/>
        <v>1.38888888888889</v>
      </c>
      <c r="I61" s="266">
        <f t="shared" si="5"/>
        <v>-0.107142857142857</v>
      </c>
    </row>
    <row r="62" s="242" customFormat="1" customHeight="1" spans="1:9">
      <c r="A62" s="260">
        <v>20708</v>
      </c>
      <c r="B62" s="261" t="s">
        <v>198</v>
      </c>
      <c r="C62" s="262">
        <v>580</v>
      </c>
      <c r="D62" s="267">
        <v>595</v>
      </c>
      <c r="E62" s="264">
        <v>580</v>
      </c>
      <c r="F62" s="265">
        <v>676</v>
      </c>
      <c r="G62" s="266">
        <f t="shared" si="3"/>
        <v>1.13613445378151</v>
      </c>
      <c r="H62" s="266">
        <f t="shared" si="4"/>
        <v>1.16551724137931</v>
      </c>
      <c r="I62" s="266">
        <f t="shared" si="5"/>
        <v>0.16551724137931</v>
      </c>
    </row>
    <row r="63" s="242" customFormat="1" customHeight="1" spans="1:9">
      <c r="A63" s="260">
        <v>20799</v>
      </c>
      <c r="B63" s="261" t="s">
        <v>199</v>
      </c>
      <c r="C63" s="262">
        <v>432</v>
      </c>
      <c r="D63" s="267">
        <v>851</v>
      </c>
      <c r="E63" s="264">
        <v>717</v>
      </c>
      <c r="F63" s="265">
        <v>757</v>
      </c>
      <c r="G63" s="266">
        <f t="shared" si="3"/>
        <v>0.889541715628672</v>
      </c>
      <c r="H63" s="266">
        <f t="shared" si="4"/>
        <v>1.0557880055788</v>
      </c>
      <c r="I63" s="266">
        <f t="shared" si="5"/>
        <v>0.752314814814815</v>
      </c>
    </row>
    <row r="64" s="242" customFormat="1" customHeight="1" spans="1:9">
      <c r="A64" s="256">
        <v>208</v>
      </c>
      <c r="B64" s="257" t="s">
        <v>200</v>
      </c>
      <c r="C64" s="258">
        <f>SUM(C65:C82)</f>
        <v>104595</v>
      </c>
      <c r="D64" s="258">
        <f>SUM(D65:D82)+1</f>
        <v>110569</v>
      </c>
      <c r="E64" s="258">
        <f>SUM(E65:E82)</f>
        <v>96834</v>
      </c>
      <c r="F64" s="258">
        <f>SUM(F65:F82)</f>
        <v>95389</v>
      </c>
      <c r="G64" s="259">
        <f t="shared" si="3"/>
        <v>0.862710162884714</v>
      </c>
      <c r="H64" s="259">
        <f t="shared" si="4"/>
        <v>0.985077555404094</v>
      </c>
      <c r="I64" s="259">
        <f t="shared" si="5"/>
        <v>-0.08801567952579</v>
      </c>
    </row>
    <row r="65" s="242" customFormat="1" customHeight="1" spans="1:9">
      <c r="A65" s="260">
        <v>20801</v>
      </c>
      <c r="B65" s="261" t="s">
        <v>201</v>
      </c>
      <c r="C65" s="262">
        <v>2044</v>
      </c>
      <c r="D65" s="267">
        <v>2011</v>
      </c>
      <c r="E65" s="264">
        <v>1934</v>
      </c>
      <c r="F65" s="265">
        <v>2008</v>
      </c>
      <c r="G65" s="266">
        <f t="shared" si="3"/>
        <v>0.998508204873197</v>
      </c>
      <c r="H65" s="266">
        <f t="shared" si="4"/>
        <v>1.0382626680455</v>
      </c>
      <c r="I65" s="266">
        <f t="shared" si="5"/>
        <v>-0.0176125244618395</v>
      </c>
    </row>
    <row r="66" s="242" customFormat="1" customHeight="1" spans="1:9">
      <c r="A66" s="260">
        <v>20802</v>
      </c>
      <c r="B66" s="261" t="s">
        <v>202</v>
      </c>
      <c r="C66" s="262">
        <v>747</v>
      </c>
      <c r="D66" s="267">
        <v>710</v>
      </c>
      <c r="E66" s="264">
        <v>789</v>
      </c>
      <c r="F66" s="265">
        <v>761</v>
      </c>
      <c r="G66" s="266">
        <f t="shared" ref="G66:G97" si="6">F66/D66</f>
        <v>1.07183098591549</v>
      </c>
      <c r="H66" s="266">
        <f t="shared" si="4"/>
        <v>0.964512040557668</v>
      </c>
      <c r="I66" s="266">
        <f t="shared" si="5"/>
        <v>0.0187416331994645</v>
      </c>
    </row>
    <row r="67" s="242" customFormat="1" customHeight="1" spans="1:9">
      <c r="A67" s="260">
        <v>20805</v>
      </c>
      <c r="B67" s="261" t="s">
        <v>203</v>
      </c>
      <c r="C67" s="262">
        <v>48607</v>
      </c>
      <c r="D67" s="267">
        <v>53146</v>
      </c>
      <c r="E67" s="264">
        <v>37753</v>
      </c>
      <c r="F67" s="265">
        <v>37155</v>
      </c>
      <c r="G67" s="266">
        <f t="shared" si="6"/>
        <v>0.699111880480187</v>
      </c>
      <c r="H67" s="266">
        <f t="shared" si="4"/>
        <v>0.984160199189468</v>
      </c>
      <c r="I67" s="266">
        <f t="shared" si="5"/>
        <v>-0.235603925360545</v>
      </c>
    </row>
    <row r="68" s="242" customFormat="1" customHeight="1" spans="1:9">
      <c r="A68" s="260">
        <v>20807</v>
      </c>
      <c r="B68" s="261" t="s">
        <v>204</v>
      </c>
      <c r="C68" s="262">
        <v>2247</v>
      </c>
      <c r="D68" s="267">
        <v>2055</v>
      </c>
      <c r="E68" s="264">
        <v>2176</v>
      </c>
      <c r="F68" s="265">
        <v>2529</v>
      </c>
      <c r="G68" s="266">
        <f t="shared" si="6"/>
        <v>1.23065693430657</v>
      </c>
      <c r="H68" s="266">
        <f t="shared" si="4"/>
        <v>1.16222426470588</v>
      </c>
      <c r="I68" s="266">
        <f t="shared" si="5"/>
        <v>0.125500667556742</v>
      </c>
    </row>
    <row r="69" s="242" customFormat="1" customHeight="1" spans="1:9">
      <c r="A69" s="260">
        <v>20808</v>
      </c>
      <c r="B69" s="261" t="s">
        <v>205</v>
      </c>
      <c r="C69" s="262">
        <v>6340</v>
      </c>
      <c r="D69" s="267">
        <v>7102</v>
      </c>
      <c r="E69" s="264">
        <v>7243</v>
      </c>
      <c r="F69" s="265">
        <v>7545</v>
      </c>
      <c r="G69" s="266">
        <f t="shared" si="6"/>
        <v>1.06237679526894</v>
      </c>
      <c r="H69" s="266">
        <f t="shared" si="4"/>
        <v>1.04169543007041</v>
      </c>
      <c r="I69" s="266">
        <f t="shared" si="5"/>
        <v>0.19006309148265</v>
      </c>
    </row>
    <row r="70" s="242" customFormat="1" customHeight="1" spans="1:9">
      <c r="A70" s="260">
        <v>20809</v>
      </c>
      <c r="B70" s="261" t="s">
        <v>206</v>
      </c>
      <c r="C70" s="262">
        <v>659</v>
      </c>
      <c r="D70" s="267">
        <v>444</v>
      </c>
      <c r="E70" s="264">
        <v>480</v>
      </c>
      <c r="F70" s="265">
        <v>496</v>
      </c>
      <c r="G70" s="266">
        <f t="shared" si="6"/>
        <v>1.11711711711712</v>
      </c>
      <c r="H70" s="266">
        <f t="shared" si="4"/>
        <v>1.03333333333333</v>
      </c>
      <c r="I70" s="266">
        <f t="shared" si="5"/>
        <v>-0.247344461305008</v>
      </c>
    </row>
    <row r="71" s="242" customFormat="1" customHeight="1" spans="1:9">
      <c r="A71" s="260">
        <v>20810</v>
      </c>
      <c r="B71" s="261" t="s">
        <v>207</v>
      </c>
      <c r="C71" s="262">
        <v>1509</v>
      </c>
      <c r="D71" s="267">
        <v>1606</v>
      </c>
      <c r="E71" s="264">
        <v>1334</v>
      </c>
      <c r="F71" s="265">
        <v>1354</v>
      </c>
      <c r="G71" s="266">
        <f t="shared" si="6"/>
        <v>0.843088418430884</v>
      </c>
      <c r="H71" s="266">
        <f t="shared" si="4"/>
        <v>1.01499250374813</v>
      </c>
      <c r="I71" s="266">
        <f t="shared" si="5"/>
        <v>-0.102717031146455</v>
      </c>
    </row>
    <row r="72" s="242" customFormat="1" customHeight="1" spans="1:9">
      <c r="A72" s="260">
        <v>20811</v>
      </c>
      <c r="B72" s="261" t="s">
        <v>208</v>
      </c>
      <c r="C72" s="262">
        <v>2456</v>
      </c>
      <c r="D72" s="267">
        <v>2758</v>
      </c>
      <c r="E72" s="264">
        <v>1931</v>
      </c>
      <c r="F72" s="265">
        <v>2273</v>
      </c>
      <c r="G72" s="266">
        <f t="shared" si="6"/>
        <v>0.824147933284989</v>
      </c>
      <c r="H72" s="266">
        <f t="shared" ref="H72:H103" si="7">F72/E72</f>
        <v>1.17711030554117</v>
      </c>
      <c r="I72" s="266">
        <f t="shared" ref="I72:I103" si="8">(F72-C72)/C72</f>
        <v>-0.0745114006514658</v>
      </c>
    </row>
    <row r="73" s="242" customFormat="1" customHeight="1" spans="1:9">
      <c r="A73" s="260">
        <v>20816</v>
      </c>
      <c r="B73" s="261" t="s">
        <v>209</v>
      </c>
      <c r="C73" s="262">
        <v>48</v>
      </c>
      <c r="D73" s="267">
        <v>53</v>
      </c>
      <c r="E73" s="264">
        <v>53</v>
      </c>
      <c r="F73" s="265">
        <v>53</v>
      </c>
      <c r="G73" s="266">
        <f t="shared" si="6"/>
        <v>1</v>
      </c>
      <c r="H73" s="266">
        <f t="shared" si="7"/>
        <v>1</v>
      </c>
      <c r="I73" s="266">
        <f t="shared" si="8"/>
        <v>0.104166666666667</v>
      </c>
    </row>
    <row r="74" s="242" customFormat="1" customHeight="1" spans="1:9">
      <c r="A74" s="260">
        <v>20819</v>
      </c>
      <c r="B74" s="261" t="s">
        <v>210</v>
      </c>
      <c r="C74" s="262">
        <v>9990</v>
      </c>
      <c r="D74" s="267">
        <v>9739</v>
      </c>
      <c r="E74" s="264">
        <v>12358</v>
      </c>
      <c r="F74" s="265">
        <v>11619</v>
      </c>
      <c r="G74" s="266">
        <f t="shared" si="6"/>
        <v>1.19303829962008</v>
      </c>
      <c r="H74" s="266">
        <f t="shared" si="7"/>
        <v>0.940200679721638</v>
      </c>
      <c r="I74" s="266">
        <f t="shared" si="8"/>
        <v>0.163063063063063</v>
      </c>
    </row>
    <row r="75" s="242" customFormat="1" customHeight="1" spans="1:9">
      <c r="A75" s="260">
        <v>20820</v>
      </c>
      <c r="B75" s="261" t="s">
        <v>211</v>
      </c>
      <c r="C75" s="262">
        <v>654</v>
      </c>
      <c r="D75" s="267">
        <v>604</v>
      </c>
      <c r="E75" s="264">
        <v>292</v>
      </c>
      <c r="F75" s="265">
        <v>586</v>
      </c>
      <c r="G75" s="266">
        <f t="shared" si="6"/>
        <v>0.970198675496689</v>
      </c>
      <c r="H75" s="266">
        <f t="shared" si="7"/>
        <v>2.00684931506849</v>
      </c>
      <c r="I75" s="266">
        <f t="shared" si="8"/>
        <v>-0.103975535168196</v>
      </c>
    </row>
    <row r="76" s="242" customFormat="1" customHeight="1" spans="1:9">
      <c r="A76" s="260">
        <v>20821</v>
      </c>
      <c r="B76" s="261" t="s">
        <v>212</v>
      </c>
      <c r="C76" s="262">
        <v>4552</v>
      </c>
      <c r="D76" s="267">
        <v>6315</v>
      </c>
      <c r="E76" s="264">
        <v>4105</v>
      </c>
      <c r="F76" s="265">
        <v>4221</v>
      </c>
      <c r="G76" s="266">
        <f t="shared" si="6"/>
        <v>0.668408551068884</v>
      </c>
      <c r="H76" s="266">
        <f t="shared" si="7"/>
        <v>1.02825822168088</v>
      </c>
      <c r="I76" s="266">
        <f t="shared" si="8"/>
        <v>-0.0727152899824253</v>
      </c>
    </row>
    <row r="77" s="242" customFormat="1" customHeight="1" spans="1:9">
      <c r="A77" s="260">
        <v>20825</v>
      </c>
      <c r="B77" s="261" t="s">
        <v>213</v>
      </c>
      <c r="C77" s="262">
        <v>3</v>
      </c>
      <c r="D77" s="267">
        <v>30</v>
      </c>
      <c r="E77" s="264">
        <v>1</v>
      </c>
      <c r="F77" s="265">
        <v>1</v>
      </c>
      <c r="G77" s="266">
        <f t="shared" si="6"/>
        <v>0.0333333333333333</v>
      </c>
      <c r="H77" s="266">
        <f t="shared" si="7"/>
        <v>1</v>
      </c>
      <c r="I77" s="266">
        <f t="shared" si="8"/>
        <v>-0.666666666666667</v>
      </c>
    </row>
    <row r="78" s="242" customFormat="1" customHeight="1" spans="1:9">
      <c r="A78" s="260">
        <v>20826</v>
      </c>
      <c r="B78" s="261" t="s">
        <v>214</v>
      </c>
      <c r="C78" s="262">
        <v>21843</v>
      </c>
      <c r="D78" s="267">
        <v>20788</v>
      </c>
      <c r="E78" s="264">
        <v>23339</v>
      </c>
      <c r="F78" s="265">
        <v>21527</v>
      </c>
      <c r="G78" s="266">
        <f t="shared" si="6"/>
        <v>1.03554935539734</v>
      </c>
      <c r="H78" s="266">
        <f t="shared" si="7"/>
        <v>0.922361712155619</v>
      </c>
      <c r="I78" s="266">
        <f t="shared" si="8"/>
        <v>-0.0144668772604496</v>
      </c>
    </row>
    <row r="79" s="242" customFormat="1" customHeight="1" spans="1:9">
      <c r="A79" s="260">
        <v>20827</v>
      </c>
      <c r="B79" s="261" t="s">
        <v>215</v>
      </c>
      <c r="C79" s="262"/>
      <c r="D79" s="267"/>
      <c r="E79" s="264"/>
      <c r="F79" s="265"/>
      <c r="G79" s="266"/>
      <c r="H79" s="266"/>
      <c r="I79" s="266"/>
    </row>
    <row r="80" s="242" customFormat="1" customHeight="1" spans="1:9">
      <c r="A80" s="260">
        <v>20828</v>
      </c>
      <c r="B80" s="261" t="s">
        <v>216</v>
      </c>
      <c r="C80" s="262">
        <v>917</v>
      </c>
      <c r="D80" s="267">
        <v>1221</v>
      </c>
      <c r="E80" s="264">
        <v>816</v>
      </c>
      <c r="F80" s="265">
        <v>812</v>
      </c>
      <c r="G80" s="266">
        <f t="shared" si="6"/>
        <v>0.665028665028665</v>
      </c>
      <c r="H80" s="266">
        <f t="shared" si="7"/>
        <v>0.995098039215686</v>
      </c>
      <c r="I80" s="266">
        <f t="shared" si="8"/>
        <v>-0.114503816793893</v>
      </c>
    </row>
    <row r="81" s="242" customFormat="1" customHeight="1" spans="1:9">
      <c r="A81" s="260">
        <v>20830</v>
      </c>
      <c r="B81" s="261" t="s">
        <v>217</v>
      </c>
      <c r="C81" s="262">
        <v>1608</v>
      </c>
      <c r="D81" s="267">
        <v>1500</v>
      </c>
      <c r="E81" s="264">
        <v>1815</v>
      </c>
      <c r="F81" s="265">
        <v>1983</v>
      </c>
      <c r="G81" s="266">
        <f t="shared" si="6"/>
        <v>1.322</v>
      </c>
      <c r="H81" s="266">
        <f t="shared" si="7"/>
        <v>1.09256198347107</v>
      </c>
      <c r="I81" s="266">
        <f t="shared" si="8"/>
        <v>0.233208955223881</v>
      </c>
    </row>
    <row r="82" s="242" customFormat="1" customHeight="1" spans="1:9">
      <c r="A82" s="260">
        <v>20899</v>
      </c>
      <c r="B82" s="261" t="s">
        <v>218</v>
      </c>
      <c r="C82" s="262">
        <v>371</v>
      </c>
      <c r="D82" s="267">
        <v>486</v>
      </c>
      <c r="E82" s="264">
        <v>415</v>
      </c>
      <c r="F82" s="265">
        <v>466</v>
      </c>
      <c r="G82" s="266">
        <f t="shared" si="6"/>
        <v>0.958847736625514</v>
      </c>
      <c r="H82" s="266">
        <f t="shared" si="7"/>
        <v>1.12289156626506</v>
      </c>
      <c r="I82" s="266">
        <f t="shared" si="8"/>
        <v>0.256064690026954</v>
      </c>
    </row>
    <row r="83" s="242" customFormat="1" customHeight="1" spans="1:9">
      <c r="A83" s="256">
        <v>210</v>
      </c>
      <c r="B83" s="257" t="s">
        <v>219</v>
      </c>
      <c r="C83" s="258">
        <f>SUM(C84:C95)</f>
        <v>33924</v>
      </c>
      <c r="D83" s="258">
        <f>SUM(D84:D95)+1</f>
        <v>47433</v>
      </c>
      <c r="E83" s="258">
        <f>SUM(E84:E95)</f>
        <v>41707</v>
      </c>
      <c r="F83" s="258">
        <f>SUM(F84:F95)</f>
        <v>41071</v>
      </c>
      <c r="G83" s="259">
        <f t="shared" si="6"/>
        <v>0.865873969599224</v>
      </c>
      <c r="H83" s="259">
        <f t="shared" si="7"/>
        <v>0.984750761263097</v>
      </c>
      <c r="I83" s="259">
        <f t="shared" si="8"/>
        <v>0.210676806980309</v>
      </c>
    </row>
    <row r="84" s="242" customFormat="1" customHeight="1" spans="1:9">
      <c r="A84" s="260">
        <v>21001</v>
      </c>
      <c r="B84" s="261" t="s">
        <v>220</v>
      </c>
      <c r="C84" s="262">
        <v>1780</v>
      </c>
      <c r="D84" s="267">
        <v>916</v>
      </c>
      <c r="E84" s="264">
        <v>876</v>
      </c>
      <c r="F84" s="265">
        <v>855</v>
      </c>
      <c r="G84" s="266">
        <f t="shared" si="6"/>
        <v>0.933406113537118</v>
      </c>
      <c r="H84" s="266">
        <f t="shared" si="7"/>
        <v>0.976027397260274</v>
      </c>
      <c r="I84" s="266">
        <f t="shared" si="8"/>
        <v>-0.519662921348315</v>
      </c>
    </row>
    <row r="85" s="242" customFormat="1" customHeight="1" spans="1:9">
      <c r="A85" s="260">
        <v>21002</v>
      </c>
      <c r="B85" s="261" t="s">
        <v>221</v>
      </c>
      <c r="C85" s="262">
        <v>1075</v>
      </c>
      <c r="D85" s="267">
        <v>1238</v>
      </c>
      <c r="E85" s="264">
        <v>759</v>
      </c>
      <c r="F85" s="265">
        <v>474</v>
      </c>
      <c r="G85" s="266">
        <f t="shared" si="6"/>
        <v>0.382875605815832</v>
      </c>
      <c r="H85" s="266">
        <f t="shared" si="7"/>
        <v>0.624505928853755</v>
      </c>
      <c r="I85" s="266">
        <f t="shared" si="8"/>
        <v>-0.55906976744186</v>
      </c>
    </row>
    <row r="86" s="242" customFormat="1" customHeight="1" spans="1:9">
      <c r="A86" s="260">
        <v>21003</v>
      </c>
      <c r="B86" s="261" t="s">
        <v>222</v>
      </c>
      <c r="C86" s="262">
        <v>7166</v>
      </c>
      <c r="D86" s="267">
        <v>8296</v>
      </c>
      <c r="E86" s="264">
        <v>6696</v>
      </c>
      <c r="F86" s="265">
        <v>6521</v>
      </c>
      <c r="G86" s="266">
        <f t="shared" si="6"/>
        <v>0.786041465766634</v>
      </c>
      <c r="H86" s="266">
        <f t="shared" si="7"/>
        <v>0.973864994026284</v>
      </c>
      <c r="I86" s="266">
        <f t="shared" si="8"/>
        <v>-0.0900083728718951</v>
      </c>
    </row>
    <row r="87" s="242" customFormat="1" customHeight="1" spans="1:9">
      <c r="A87" s="260">
        <v>21004</v>
      </c>
      <c r="B87" s="261" t="s">
        <v>223</v>
      </c>
      <c r="C87" s="262">
        <v>5248</v>
      </c>
      <c r="D87" s="267">
        <v>11730</v>
      </c>
      <c r="E87" s="264">
        <v>11990</v>
      </c>
      <c r="F87" s="265">
        <v>11558</v>
      </c>
      <c r="G87" s="266">
        <f t="shared" si="6"/>
        <v>0.985336743393009</v>
      </c>
      <c r="H87" s="266">
        <f t="shared" si="7"/>
        <v>0.963969974979149</v>
      </c>
      <c r="I87" s="266">
        <f t="shared" si="8"/>
        <v>1.20236280487805</v>
      </c>
    </row>
    <row r="88" s="242" customFormat="1" customHeight="1" spans="1:9">
      <c r="A88" s="260">
        <v>21006</v>
      </c>
      <c r="B88" s="261" t="s">
        <v>224</v>
      </c>
      <c r="C88" s="262">
        <v>92</v>
      </c>
      <c r="D88" s="267">
        <v>164</v>
      </c>
      <c r="E88" s="264">
        <v>118</v>
      </c>
      <c r="F88" s="265">
        <v>82</v>
      </c>
      <c r="G88" s="266">
        <f t="shared" si="6"/>
        <v>0.5</v>
      </c>
      <c r="H88" s="266">
        <f t="shared" si="7"/>
        <v>0.694915254237288</v>
      </c>
      <c r="I88" s="266">
        <f t="shared" si="8"/>
        <v>-0.108695652173913</v>
      </c>
    </row>
    <row r="89" s="242" customFormat="1" customHeight="1" spans="1:9">
      <c r="A89" s="260">
        <v>21007</v>
      </c>
      <c r="B89" s="261" t="s">
        <v>225</v>
      </c>
      <c r="C89" s="262">
        <v>2556</v>
      </c>
      <c r="D89" s="267">
        <v>3883</v>
      </c>
      <c r="E89" s="264">
        <v>3472</v>
      </c>
      <c r="F89" s="265">
        <v>4720</v>
      </c>
      <c r="G89" s="266">
        <f t="shared" si="6"/>
        <v>1.21555498326037</v>
      </c>
      <c r="H89" s="266">
        <f t="shared" si="7"/>
        <v>1.35944700460829</v>
      </c>
      <c r="I89" s="266">
        <f t="shared" si="8"/>
        <v>0.846635367762128</v>
      </c>
    </row>
    <row r="90" s="242" customFormat="1" customHeight="1" spans="1:9">
      <c r="A90" s="260">
        <v>21011</v>
      </c>
      <c r="B90" s="261" t="s">
        <v>226</v>
      </c>
      <c r="C90" s="262">
        <v>10268</v>
      </c>
      <c r="D90" s="267">
        <v>9994</v>
      </c>
      <c r="E90" s="264">
        <v>8345</v>
      </c>
      <c r="F90" s="265">
        <v>8548</v>
      </c>
      <c r="G90" s="266">
        <f t="shared" si="6"/>
        <v>0.855313187912748</v>
      </c>
      <c r="H90" s="266">
        <f t="shared" si="7"/>
        <v>1.02432594367885</v>
      </c>
      <c r="I90" s="266">
        <f t="shared" si="8"/>
        <v>-0.167510712894429</v>
      </c>
    </row>
    <row r="91" s="242" customFormat="1" customHeight="1" spans="1:9">
      <c r="A91" s="260">
        <v>21012</v>
      </c>
      <c r="B91" s="261" t="s">
        <v>227</v>
      </c>
      <c r="C91" s="262">
        <v>731</v>
      </c>
      <c r="D91" s="267">
        <v>7317</v>
      </c>
      <c r="E91" s="264">
        <v>3926</v>
      </c>
      <c r="F91" s="265">
        <v>2514</v>
      </c>
      <c r="G91" s="266">
        <f t="shared" si="6"/>
        <v>0.343583435834358</v>
      </c>
      <c r="H91" s="266">
        <f t="shared" si="7"/>
        <v>0.640346408558329</v>
      </c>
      <c r="I91" s="266">
        <f t="shared" si="8"/>
        <v>2.4391244870041</v>
      </c>
    </row>
    <row r="92" s="242" customFormat="1" customHeight="1" spans="1:9">
      <c r="A92" s="260">
        <v>21013</v>
      </c>
      <c r="B92" s="261" t="s">
        <v>228</v>
      </c>
      <c r="C92" s="262">
        <v>3743</v>
      </c>
      <c r="D92" s="267">
        <v>3129</v>
      </c>
      <c r="E92" s="264">
        <v>4643</v>
      </c>
      <c r="F92" s="265">
        <v>4857</v>
      </c>
      <c r="G92" s="266">
        <f t="shared" si="6"/>
        <v>1.55225311601151</v>
      </c>
      <c r="H92" s="266">
        <f t="shared" si="7"/>
        <v>1.04609088951109</v>
      </c>
      <c r="I92" s="266">
        <f t="shared" si="8"/>
        <v>0.297622228159231</v>
      </c>
    </row>
    <row r="93" s="242" customFormat="1" customHeight="1" spans="1:9">
      <c r="A93" s="260">
        <v>21014</v>
      </c>
      <c r="B93" s="261" t="s">
        <v>229</v>
      </c>
      <c r="C93" s="262">
        <v>338</v>
      </c>
      <c r="D93" s="267">
        <v>44</v>
      </c>
      <c r="E93" s="264">
        <v>64</v>
      </c>
      <c r="F93" s="265">
        <v>64</v>
      </c>
      <c r="G93" s="266">
        <f t="shared" si="6"/>
        <v>1.45454545454545</v>
      </c>
      <c r="H93" s="266">
        <f t="shared" si="7"/>
        <v>1</v>
      </c>
      <c r="I93" s="266">
        <f t="shared" si="8"/>
        <v>-0.810650887573965</v>
      </c>
    </row>
    <row r="94" s="242" customFormat="1" customHeight="1" spans="1:9">
      <c r="A94" s="260">
        <v>21015</v>
      </c>
      <c r="B94" s="261" t="s">
        <v>230</v>
      </c>
      <c r="C94" s="262">
        <v>920</v>
      </c>
      <c r="D94" s="267">
        <v>721</v>
      </c>
      <c r="E94" s="264">
        <v>818</v>
      </c>
      <c r="F94" s="265">
        <v>878</v>
      </c>
      <c r="G94" s="266">
        <f t="shared" si="6"/>
        <v>1.21775312066574</v>
      </c>
      <c r="H94" s="266">
        <f t="shared" si="7"/>
        <v>1.07334963325183</v>
      </c>
      <c r="I94" s="266">
        <f t="shared" si="8"/>
        <v>-0.0456521739130435</v>
      </c>
    </row>
    <row r="95" s="242" customFormat="1" customHeight="1" spans="1:9">
      <c r="A95" s="260">
        <v>21099</v>
      </c>
      <c r="B95" s="261" t="s">
        <v>231</v>
      </c>
      <c r="C95" s="262">
        <v>7</v>
      </c>
      <c r="D95" s="267"/>
      <c r="E95" s="264">
        <v>0</v>
      </c>
      <c r="F95" s="265"/>
      <c r="G95" s="266"/>
      <c r="H95" s="266"/>
      <c r="I95" s="266">
        <f t="shared" si="8"/>
        <v>-1</v>
      </c>
    </row>
    <row r="96" s="242" customFormat="1" customHeight="1" spans="1:9">
      <c r="A96" s="256">
        <v>211</v>
      </c>
      <c r="B96" s="257" t="s">
        <v>232</v>
      </c>
      <c r="C96" s="258">
        <f>SUM(C97:C108)</f>
        <v>4186</v>
      </c>
      <c r="D96" s="258">
        <f>SUM(D97:D108)</f>
        <v>2385</v>
      </c>
      <c r="E96" s="258">
        <f>SUM(E97:E108)</f>
        <v>2421</v>
      </c>
      <c r="F96" s="258">
        <f>SUM(F97:F108)</f>
        <v>2589</v>
      </c>
      <c r="G96" s="259">
        <f t="shared" si="6"/>
        <v>1.08553459119497</v>
      </c>
      <c r="H96" s="259">
        <f t="shared" si="7"/>
        <v>1.06939281288724</v>
      </c>
      <c r="I96" s="259">
        <f t="shared" si="8"/>
        <v>-0.381509794553273</v>
      </c>
    </row>
    <row r="97" s="242" customFormat="1" customHeight="1" spans="1:9">
      <c r="A97" s="260">
        <v>21101</v>
      </c>
      <c r="B97" s="261" t="s">
        <v>233</v>
      </c>
      <c r="C97" s="262">
        <v>129</v>
      </c>
      <c r="D97" s="267">
        <v>34</v>
      </c>
      <c r="E97" s="264">
        <v>124</v>
      </c>
      <c r="F97" s="265">
        <v>134</v>
      </c>
      <c r="G97" s="266">
        <f t="shared" si="6"/>
        <v>3.94117647058824</v>
      </c>
      <c r="H97" s="266">
        <f t="shared" si="7"/>
        <v>1.08064516129032</v>
      </c>
      <c r="I97" s="266">
        <f t="shared" si="8"/>
        <v>0.0387596899224806</v>
      </c>
    </row>
    <row r="98" s="242" customFormat="1" customHeight="1" spans="1:9">
      <c r="A98" s="260">
        <v>21102</v>
      </c>
      <c r="B98" s="261" t="s">
        <v>234</v>
      </c>
      <c r="C98" s="262">
        <v>186</v>
      </c>
      <c r="D98" s="267">
        <v>100</v>
      </c>
      <c r="E98" s="264">
        <v>16</v>
      </c>
      <c r="F98" s="265">
        <v>16</v>
      </c>
      <c r="G98" s="266">
        <f t="shared" ref="G98:G129" si="9">F98/D98</f>
        <v>0.16</v>
      </c>
      <c r="H98" s="266">
        <f t="shared" si="7"/>
        <v>1</v>
      </c>
      <c r="I98" s="266">
        <f t="shared" si="8"/>
        <v>-0.913978494623656</v>
      </c>
    </row>
    <row r="99" s="242" customFormat="1" customHeight="1" spans="1:9">
      <c r="A99" s="260">
        <v>21103</v>
      </c>
      <c r="B99" s="261" t="s">
        <v>235</v>
      </c>
      <c r="C99" s="262">
        <v>1156</v>
      </c>
      <c r="D99" s="267">
        <v>276</v>
      </c>
      <c r="E99" s="264">
        <v>456</v>
      </c>
      <c r="F99" s="265">
        <v>487</v>
      </c>
      <c r="G99" s="266">
        <f t="shared" si="9"/>
        <v>1.76449275362319</v>
      </c>
      <c r="H99" s="266">
        <f t="shared" si="7"/>
        <v>1.06798245614035</v>
      </c>
      <c r="I99" s="266">
        <f t="shared" si="8"/>
        <v>-0.578719723183391</v>
      </c>
    </row>
    <row r="100" s="242" customFormat="1" customHeight="1" spans="1:9">
      <c r="A100" s="260">
        <v>21104</v>
      </c>
      <c r="B100" s="261" t="s">
        <v>236</v>
      </c>
      <c r="C100" s="262">
        <v>1045</v>
      </c>
      <c r="D100" s="267">
        <v>1943</v>
      </c>
      <c r="E100" s="264">
        <v>1825</v>
      </c>
      <c r="F100" s="265">
        <v>1952</v>
      </c>
      <c r="G100" s="266">
        <f t="shared" si="9"/>
        <v>1.00463201235203</v>
      </c>
      <c r="H100" s="266">
        <f t="shared" si="7"/>
        <v>1.06958904109589</v>
      </c>
      <c r="I100" s="266">
        <f t="shared" si="8"/>
        <v>0.867942583732057</v>
      </c>
    </row>
    <row r="101" s="242" customFormat="1" customHeight="1" spans="1:9">
      <c r="A101" s="260">
        <v>21105</v>
      </c>
      <c r="B101" s="261" t="s">
        <v>237</v>
      </c>
      <c r="C101" s="262"/>
      <c r="D101" s="267">
        <v>32</v>
      </c>
      <c r="E101" s="264"/>
      <c r="F101" s="265"/>
      <c r="G101" s="266"/>
      <c r="H101" s="266"/>
      <c r="I101" s="266"/>
    </row>
    <row r="102" s="242" customFormat="1" customHeight="1" spans="1:9">
      <c r="A102" s="260">
        <v>21106</v>
      </c>
      <c r="B102" s="261" t="s">
        <v>238</v>
      </c>
      <c r="C102" s="262"/>
      <c r="D102" s="267"/>
      <c r="E102" s="264"/>
      <c r="F102" s="265"/>
      <c r="G102" s="266"/>
      <c r="H102" s="266"/>
      <c r="I102" s="266"/>
    </row>
    <row r="103" s="242" customFormat="1" customHeight="1" spans="1:9">
      <c r="A103" s="260">
        <v>21107</v>
      </c>
      <c r="B103" s="261" t="s">
        <v>239</v>
      </c>
      <c r="C103" s="262"/>
      <c r="D103" s="267"/>
      <c r="E103" s="264"/>
      <c r="F103" s="265"/>
      <c r="G103" s="266"/>
      <c r="H103" s="266"/>
      <c r="I103" s="266"/>
    </row>
    <row r="104" s="242" customFormat="1" customHeight="1" spans="1:9">
      <c r="A104" s="260">
        <v>21110</v>
      </c>
      <c r="B104" s="261" t="s">
        <v>240</v>
      </c>
      <c r="C104" s="262">
        <v>1585</v>
      </c>
      <c r="D104" s="267"/>
      <c r="E104" s="264"/>
      <c r="F104" s="265"/>
      <c r="G104" s="266"/>
      <c r="H104" s="266"/>
      <c r="I104" s="266">
        <f t="shared" ref="I104:I135" si="10">(F104-C104)/C104</f>
        <v>-1</v>
      </c>
    </row>
    <row r="105" s="242" customFormat="1" customHeight="1" spans="1:9">
      <c r="A105" s="260">
        <v>21111</v>
      </c>
      <c r="B105" s="261" t="s">
        <v>241</v>
      </c>
      <c r="C105" s="262"/>
      <c r="D105" s="267"/>
      <c r="E105" s="264"/>
      <c r="F105" s="265"/>
      <c r="G105" s="266"/>
      <c r="H105" s="266"/>
      <c r="I105" s="266"/>
    </row>
    <row r="106" s="242" customFormat="1" customHeight="1" spans="1:9">
      <c r="A106" s="260">
        <v>21112</v>
      </c>
      <c r="B106" s="261" t="s">
        <v>242</v>
      </c>
      <c r="C106" s="262">
        <v>85</v>
      </c>
      <c r="D106" s="267"/>
      <c r="E106" s="264"/>
      <c r="F106" s="265"/>
      <c r="G106" s="266"/>
      <c r="H106" s="266"/>
      <c r="I106" s="266">
        <f t="shared" si="10"/>
        <v>-1</v>
      </c>
    </row>
    <row r="107" s="242" customFormat="1" customHeight="1" spans="1:9">
      <c r="A107" s="260">
        <v>21114</v>
      </c>
      <c r="B107" s="261" t="s">
        <v>243</v>
      </c>
      <c r="C107" s="262"/>
      <c r="D107" s="267"/>
      <c r="E107" s="264"/>
      <c r="F107" s="265"/>
      <c r="G107" s="266"/>
      <c r="H107" s="266"/>
      <c r="I107" s="266"/>
    </row>
    <row r="108" s="242" customFormat="1" customHeight="1" spans="1:9">
      <c r="A108" s="260">
        <v>21199</v>
      </c>
      <c r="B108" s="261" t="s">
        <v>244</v>
      </c>
      <c r="C108" s="262"/>
      <c r="D108" s="267"/>
      <c r="E108" s="264"/>
      <c r="F108" s="265"/>
      <c r="G108" s="266"/>
      <c r="H108" s="266"/>
      <c r="I108" s="266"/>
    </row>
    <row r="109" s="242" customFormat="1" customHeight="1" spans="1:9">
      <c r="A109" s="256">
        <v>212</v>
      </c>
      <c r="B109" s="257" t="s">
        <v>245</v>
      </c>
      <c r="C109" s="258">
        <f>SUM(C110:C115)</f>
        <v>13333</v>
      </c>
      <c r="D109" s="258">
        <f>SUM(D110:D115)</f>
        <v>29502</v>
      </c>
      <c r="E109" s="258">
        <f>SUM(E110:E115)</f>
        <v>31085</v>
      </c>
      <c r="F109" s="258">
        <f>SUM(F110:F115)</f>
        <v>27622</v>
      </c>
      <c r="G109" s="259">
        <f t="shared" si="9"/>
        <v>0.936275506745305</v>
      </c>
      <c r="H109" s="259">
        <f t="shared" ref="H104:H135" si="11">F109/E109</f>
        <v>0.888595785748753</v>
      </c>
      <c r="I109" s="259">
        <f t="shared" si="10"/>
        <v>1.07170179254481</v>
      </c>
    </row>
    <row r="110" s="242" customFormat="1" customHeight="1" spans="1:9">
      <c r="A110" s="260">
        <v>21201</v>
      </c>
      <c r="B110" s="261" t="s">
        <v>246</v>
      </c>
      <c r="C110" s="262">
        <v>4306</v>
      </c>
      <c r="D110" s="267">
        <v>3207</v>
      </c>
      <c r="E110" s="264">
        <v>3265</v>
      </c>
      <c r="F110" s="265">
        <v>3217</v>
      </c>
      <c r="G110" s="266">
        <f t="shared" si="9"/>
        <v>1.00311817898347</v>
      </c>
      <c r="H110" s="266">
        <f t="shared" si="11"/>
        <v>0.985298621745789</v>
      </c>
      <c r="I110" s="266">
        <f t="shared" si="10"/>
        <v>-0.252902926149559</v>
      </c>
    </row>
    <row r="111" s="242" customFormat="1" customHeight="1" spans="1:9">
      <c r="A111" s="260">
        <v>21202</v>
      </c>
      <c r="B111" s="261" t="s">
        <v>247</v>
      </c>
      <c r="C111" s="262">
        <v>8</v>
      </c>
      <c r="D111" s="267"/>
      <c r="E111" s="264"/>
      <c r="F111" s="265"/>
      <c r="G111" s="266"/>
      <c r="H111" s="266"/>
      <c r="I111" s="266">
        <f t="shared" si="10"/>
        <v>-1</v>
      </c>
    </row>
    <row r="112" s="242" customFormat="1" customHeight="1" spans="1:9">
      <c r="A112" s="260">
        <v>21203</v>
      </c>
      <c r="B112" s="261" t="s">
        <v>248</v>
      </c>
      <c r="C112" s="262">
        <v>2645</v>
      </c>
      <c r="D112" s="267">
        <v>17990</v>
      </c>
      <c r="E112" s="264">
        <v>21657</v>
      </c>
      <c r="F112" s="265">
        <v>17790</v>
      </c>
      <c r="G112" s="266">
        <f t="shared" si="9"/>
        <v>0.988882712618121</v>
      </c>
      <c r="H112" s="266">
        <f t="shared" si="11"/>
        <v>0.821443413215127</v>
      </c>
      <c r="I112" s="266">
        <f t="shared" si="10"/>
        <v>5.72589792060491</v>
      </c>
    </row>
    <row r="113" s="242" customFormat="1" customHeight="1" spans="1:9">
      <c r="A113" s="260">
        <v>21205</v>
      </c>
      <c r="B113" s="261" t="s">
        <v>249</v>
      </c>
      <c r="C113" s="262">
        <v>5385</v>
      </c>
      <c r="D113" s="267">
        <v>6708</v>
      </c>
      <c r="E113" s="264">
        <v>5462</v>
      </c>
      <c r="F113" s="265">
        <v>5976</v>
      </c>
      <c r="G113" s="266">
        <f t="shared" si="9"/>
        <v>0.89087656529517</v>
      </c>
      <c r="H113" s="266">
        <f t="shared" si="11"/>
        <v>1.09410472354449</v>
      </c>
      <c r="I113" s="266">
        <f t="shared" si="10"/>
        <v>0.10974930362117</v>
      </c>
    </row>
    <row r="114" s="242" customFormat="1" customHeight="1" spans="1:9">
      <c r="A114" s="260">
        <v>21206</v>
      </c>
      <c r="B114" s="261" t="s">
        <v>250</v>
      </c>
      <c r="C114" s="262">
        <v>20</v>
      </c>
      <c r="D114" s="267">
        <v>20</v>
      </c>
      <c r="E114" s="264">
        <v>20</v>
      </c>
      <c r="F114" s="265">
        <v>14</v>
      </c>
      <c r="G114" s="266">
        <f t="shared" si="9"/>
        <v>0.7</v>
      </c>
      <c r="H114" s="266">
        <f t="shared" si="11"/>
        <v>0.7</v>
      </c>
      <c r="I114" s="266">
        <f t="shared" si="10"/>
        <v>-0.3</v>
      </c>
    </row>
    <row r="115" s="242" customFormat="1" customHeight="1" spans="1:9">
      <c r="A115" s="260">
        <v>21299</v>
      </c>
      <c r="B115" s="261" t="s">
        <v>251</v>
      </c>
      <c r="C115" s="262">
        <v>969</v>
      </c>
      <c r="D115" s="267">
        <v>1577</v>
      </c>
      <c r="E115" s="264">
        <v>681</v>
      </c>
      <c r="F115" s="265">
        <v>625</v>
      </c>
      <c r="G115" s="266">
        <f t="shared" si="9"/>
        <v>0.396322130627774</v>
      </c>
      <c r="H115" s="266">
        <f t="shared" si="11"/>
        <v>0.91776798825257</v>
      </c>
      <c r="I115" s="266">
        <f t="shared" si="10"/>
        <v>-0.35500515995872</v>
      </c>
    </row>
    <row r="116" s="242" customFormat="1" customHeight="1" spans="1:9">
      <c r="A116" s="256">
        <v>213</v>
      </c>
      <c r="B116" s="257" t="s">
        <v>252</v>
      </c>
      <c r="C116" s="258">
        <f>SUM(C117:C124)</f>
        <v>88517</v>
      </c>
      <c r="D116" s="258">
        <f>SUM(D117:D124)+1</f>
        <v>101786</v>
      </c>
      <c r="E116" s="258">
        <f>SUM(E117:E124)</f>
        <v>82120</v>
      </c>
      <c r="F116" s="258">
        <f>SUM(F117:F124)</f>
        <v>85178</v>
      </c>
      <c r="G116" s="259">
        <f t="shared" si="9"/>
        <v>0.836834142219952</v>
      </c>
      <c r="H116" s="259">
        <f t="shared" si="11"/>
        <v>1.03723818801754</v>
      </c>
      <c r="I116" s="259">
        <f t="shared" si="10"/>
        <v>-0.037721567608482</v>
      </c>
    </row>
    <row r="117" s="242" customFormat="1" customHeight="1" spans="1:9">
      <c r="A117" s="260">
        <v>21301</v>
      </c>
      <c r="B117" s="261" t="s">
        <v>253</v>
      </c>
      <c r="C117" s="262">
        <v>23801</v>
      </c>
      <c r="D117" s="267">
        <v>25711</v>
      </c>
      <c r="E117" s="264">
        <v>22831</v>
      </c>
      <c r="F117" s="265">
        <v>25958</v>
      </c>
      <c r="G117" s="266">
        <f t="shared" si="9"/>
        <v>1.00960678308895</v>
      </c>
      <c r="H117" s="266">
        <f t="shared" si="11"/>
        <v>1.13696290131838</v>
      </c>
      <c r="I117" s="266">
        <f t="shared" si="10"/>
        <v>0.0906264442670476</v>
      </c>
    </row>
    <row r="118" s="242" customFormat="1" customHeight="1" spans="1:9">
      <c r="A118" s="260">
        <v>21302</v>
      </c>
      <c r="B118" s="261" t="s">
        <v>254</v>
      </c>
      <c r="C118" s="262">
        <v>7122</v>
      </c>
      <c r="D118" s="267">
        <v>10625</v>
      </c>
      <c r="E118" s="264">
        <v>4446</v>
      </c>
      <c r="F118" s="265">
        <v>5019</v>
      </c>
      <c r="G118" s="266">
        <f t="shared" si="9"/>
        <v>0.472376470588235</v>
      </c>
      <c r="H118" s="266">
        <f t="shared" si="11"/>
        <v>1.12887989203779</v>
      </c>
      <c r="I118" s="266">
        <f t="shared" si="10"/>
        <v>-0.295282224094356</v>
      </c>
    </row>
    <row r="119" s="242" customFormat="1" customHeight="1" spans="1:9">
      <c r="A119" s="260">
        <v>21303</v>
      </c>
      <c r="B119" s="261" t="s">
        <v>255</v>
      </c>
      <c r="C119" s="262">
        <v>18590</v>
      </c>
      <c r="D119" s="267">
        <v>25668</v>
      </c>
      <c r="E119" s="264">
        <v>13125</v>
      </c>
      <c r="F119" s="265">
        <v>12440</v>
      </c>
      <c r="G119" s="266">
        <f t="shared" si="9"/>
        <v>0.484650148044257</v>
      </c>
      <c r="H119" s="266">
        <f t="shared" si="11"/>
        <v>0.947809523809524</v>
      </c>
      <c r="I119" s="266">
        <f t="shared" si="10"/>
        <v>-0.330823023130715</v>
      </c>
    </row>
    <row r="120" s="242" customFormat="1" customHeight="1" spans="1:9">
      <c r="A120" s="260">
        <v>21305</v>
      </c>
      <c r="B120" s="261" t="s">
        <v>256</v>
      </c>
      <c r="C120" s="262">
        <v>22371</v>
      </c>
      <c r="D120" s="267">
        <v>19775</v>
      </c>
      <c r="E120" s="264">
        <v>25815</v>
      </c>
      <c r="F120" s="265">
        <v>25570</v>
      </c>
      <c r="G120" s="266">
        <f t="shared" si="9"/>
        <v>1.29304677623262</v>
      </c>
      <c r="H120" s="266">
        <f t="shared" si="11"/>
        <v>0.990509393763316</v>
      </c>
      <c r="I120" s="266">
        <f t="shared" si="10"/>
        <v>0.142997630861383</v>
      </c>
    </row>
    <row r="121" s="242" customFormat="1" customHeight="1" spans="1:9">
      <c r="A121" s="260">
        <v>21307</v>
      </c>
      <c r="B121" s="261" t="s">
        <v>257</v>
      </c>
      <c r="C121" s="262">
        <v>12894</v>
      </c>
      <c r="D121" s="267">
        <v>13285</v>
      </c>
      <c r="E121" s="264">
        <v>12058</v>
      </c>
      <c r="F121" s="265">
        <v>12433</v>
      </c>
      <c r="G121" s="266">
        <f t="shared" si="9"/>
        <v>0.935867519759127</v>
      </c>
      <c r="H121" s="266">
        <f t="shared" si="11"/>
        <v>1.03109968485653</v>
      </c>
      <c r="I121" s="266">
        <f t="shared" si="10"/>
        <v>-0.0357530634403599</v>
      </c>
    </row>
    <row r="122" s="242" customFormat="1" customHeight="1" spans="1:9">
      <c r="A122" s="260">
        <v>21308</v>
      </c>
      <c r="B122" s="261" t="s">
        <v>258</v>
      </c>
      <c r="C122" s="262">
        <v>3017</v>
      </c>
      <c r="D122" s="267">
        <v>6551</v>
      </c>
      <c r="E122" s="264">
        <v>3012</v>
      </c>
      <c r="F122" s="265">
        <v>3005</v>
      </c>
      <c r="G122" s="266">
        <f t="shared" si="9"/>
        <v>0.45870859410777</v>
      </c>
      <c r="H122" s="266">
        <f t="shared" si="11"/>
        <v>0.997675962815405</v>
      </c>
      <c r="I122" s="266">
        <f t="shared" si="10"/>
        <v>-0.00397746105402718</v>
      </c>
    </row>
    <row r="123" s="242" customFormat="1" customHeight="1" spans="1:9">
      <c r="A123" s="260">
        <v>21309</v>
      </c>
      <c r="B123" s="261" t="s">
        <v>259</v>
      </c>
      <c r="C123" s="262">
        <v>34</v>
      </c>
      <c r="D123" s="267"/>
      <c r="E123" s="264">
        <v>41</v>
      </c>
      <c r="F123" s="265">
        <v>34</v>
      </c>
      <c r="G123" s="266"/>
      <c r="H123" s="266">
        <f t="shared" si="11"/>
        <v>0.829268292682927</v>
      </c>
      <c r="I123" s="266">
        <f t="shared" si="10"/>
        <v>0</v>
      </c>
    </row>
    <row r="124" s="242" customFormat="1" customHeight="1" spans="1:9">
      <c r="A124" s="260">
        <v>21399</v>
      </c>
      <c r="B124" s="261" t="s">
        <v>260</v>
      </c>
      <c r="C124" s="262">
        <v>688</v>
      </c>
      <c r="D124" s="267">
        <v>170</v>
      </c>
      <c r="E124" s="264">
        <v>792</v>
      </c>
      <c r="F124" s="265">
        <v>719</v>
      </c>
      <c r="G124" s="266">
        <f t="shared" si="9"/>
        <v>4.22941176470588</v>
      </c>
      <c r="H124" s="266">
        <f t="shared" si="11"/>
        <v>0.907828282828283</v>
      </c>
      <c r="I124" s="266">
        <f t="shared" si="10"/>
        <v>0.0450581395348837</v>
      </c>
    </row>
    <row r="125" s="242" customFormat="1" customHeight="1" spans="1:9">
      <c r="A125" s="256">
        <v>214</v>
      </c>
      <c r="B125" s="257" t="s">
        <v>261</v>
      </c>
      <c r="C125" s="258">
        <f>SUM(C126:C130)</f>
        <v>4383</v>
      </c>
      <c r="D125" s="258">
        <f>SUM(D126:D130)-1</f>
        <v>7163</v>
      </c>
      <c r="E125" s="258">
        <f>SUM(E126:E130)</f>
        <v>5599</v>
      </c>
      <c r="F125" s="258">
        <f>SUM(F126:F130)</f>
        <v>5362</v>
      </c>
      <c r="G125" s="259">
        <f t="shared" si="9"/>
        <v>0.748569035320397</v>
      </c>
      <c r="H125" s="259">
        <f t="shared" si="11"/>
        <v>0.957671012680836</v>
      </c>
      <c r="I125" s="259">
        <f t="shared" si="10"/>
        <v>0.223362993383527</v>
      </c>
    </row>
    <row r="126" s="242" customFormat="1" customHeight="1" spans="1:9">
      <c r="A126" s="260">
        <v>21401</v>
      </c>
      <c r="B126" s="261" t="s">
        <v>262</v>
      </c>
      <c r="C126" s="262">
        <v>3129</v>
      </c>
      <c r="D126" s="267">
        <v>3822</v>
      </c>
      <c r="E126" s="264">
        <v>4461</v>
      </c>
      <c r="F126" s="265">
        <v>4225</v>
      </c>
      <c r="G126" s="266">
        <f t="shared" si="9"/>
        <v>1.10544217687075</v>
      </c>
      <c r="H126" s="266">
        <f t="shared" si="11"/>
        <v>0.947097063438691</v>
      </c>
      <c r="I126" s="266">
        <f t="shared" si="10"/>
        <v>0.350271652285075</v>
      </c>
    </row>
    <row r="127" s="242" customFormat="1" customHeight="1" spans="1:9">
      <c r="A127" s="260">
        <v>21402</v>
      </c>
      <c r="B127" s="261" t="s">
        <v>263</v>
      </c>
      <c r="C127" s="262"/>
      <c r="D127" s="267"/>
      <c r="E127" s="264">
        <v>50</v>
      </c>
      <c r="F127" s="265">
        <v>50</v>
      </c>
      <c r="G127" s="266"/>
      <c r="H127" s="266">
        <f t="shared" si="11"/>
        <v>1</v>
      </c>
      <c r="I127" s="266"/>
    </row>
    <row r="128" s="242" customFormat="1" customHeight="1" spans="1:9">
      <c r="A128" s="260">
        <v>21404</v>
      </c>
      <c r="B128" s="261" t="s">
        <v>264</v>
      </c>
      <c r="C128" s="262"/>
      <c r="D128" s="267"/>
      <c r="E128" s="264"/>
      <c r="F128" s="265"/>
      <c r="G128" s="266"/>
      <c r="H128" s="266"/>
      <c r="I128" s="266"/>
    </row>
    <row r="129" s="242" customFormat="1" customHeight="1" spans="1:9">
      <c r="A129" s="260">
        <v>21406</v>
      </c>
      <c r="B129" s="261" t="s">
        <v>265</v>
      </c>
      <c r="C129" s="262">
        <v>1063</v>
      </c>
      <c r="D129" s="267">
        <v>3333</v>
      </c>
      <c r="E129" s="264">
        <v>1088</v>
      </c>
      <c r="F129" s="265">
        <v>1087</v>
      </c>
      <c r="G129" s="266">
        <f t="shared" si="9"/>
        <v>0.326132613261326</v>
      </c>
      <c r="H129" s="266">
        <f t="shared" si="11"/>
        <v>0.999080882352941</v>
      </c>
      <c r="I129" s="266">
        <f t="shared" si="10"/>
        <v>0.0225776105362183</v>
      </c>
    </row>
    <row r="130" s="242" customFormat="1" customHeight="1" spans="1:9">
      <c r="A130" s="260">
        <v>21499</v>
      </c>
      <c r="B130" s="261" t="s">
        <v>266</v>
      </c>
      <c r="C130" s="262">
        <v>191</v>
      </c>
      <c r="D130" s="267">
        <v>9</v>
      </c>
      <c r="E130" s="264"/>
      <c r="F130" s="265"/>
      <c r="G130" s="266"/>
      <c r="H130" s="266"/>
      <c r="I130" s="266">
        <f t="shared" si="10"/>
        <v>-1</v>
      </c>
    </row>
    <row r="131" s="242" customFormat="1" customHeight="1" spans="1:9">
      <c r="A131" s="256">
        <v>215</v>
      </c>
      <c r="B131" s="257" t="s">
        <v>267</v>
      </c>
      <c r="C131" s="258">
        <f>SUM(C132:C138)</f>
        <v>2828</v>
      </c>
      <c r="D131" s="258">
        <f>SUM(D133:D138)</f>
        <v>1380</v>
      </c>
      <c r="E131" s="258">
        <f>SUM(E133:E138)</f>
        <v>2592</v>
      </c>
      <c r="F131" s="258">
        <f>SUM(F133:F138)</f>
        <v>2658</v>
      </c>
      <c r="G131" s="259">
        <f t="shared" ref="G130:G165" si="12">F131/D131</f>
        <v>1.92608695652174</v>
      </c>
      <c r="H131" s="259">
        <f t="shared" si="11"/>
        <v>1.02546296296296</v>
      </c>
      <c r="I131" s="259">
        <f t="shared" si="10"/>
        <v>-0.0601131541725601</v>
      </c>
    </row>
    <row r="132" s="242" customFormat="1" customHeight="1" spans="1:9">
      <c r="A132" s="270">
        <v>21501</v>
      </c>
      <c r="B132" s="271" t="s">
        <v>268</v>
      </c>
      <c r="C132" s="272">
        <v>16</v>
      </c>
      <c r="D132" s="273"/>
      <c r="E132" s="273"/>
      <c r="F132" s="258"/>
      <c r="G132" s="266"/>
      <c r="H132" s="266"/>
      <c r="I132" s="266">
        <f t="shared" si="10"/>
        <v>-1</v>
      </c>
    </row>
    <row r="133" s="242" customFormat="1" customHeight="1" spans="1:9">
      <c r="A133" s="260">
        <v>21502</v>
      </c>
      <c r="B133" s="261" t="s">
        <v>269</v>
      </c>
      <c r="C133" s="262">
        <v>398</v>
      </c>
      <c r="D133" s="267"/>
      <c r="E133" s="264">
        <v>150</v>
      </c>
      <c r="F133" s="265">
        <v>55</v>
      </c>
      <c r="G133" s="266"/>
      <c r="H133" s="266">
        <f t="shared" si="11"/>
        <v>0.366666666666667</v>
      </c>
      <c r="I133" s="266">
        <f t="shared" si="10"/>
        <v>-0.861809045226131</v>
      </c>
    </row>
    <row r="134" s="242" customFormat="1" customHeight="1" spans="1:9">
      <c r="A134" s="260">
        <v>21503</v>
      </c>
      <c r="B134" s="261" t="s">
        <v>270</v>
      </c>
      <c r="C134" s="262"/>
      <c r="D134" s="267"/>
      <c r="E134" s="264">
        <v>0</v>
      </c>
      <c r="F134" s="265"/>
      <c r="G134" s="266"/>
      <c r="H134" s="266"/>
      <c r="I134" s="266"/>
    </row>
    <row r="135" s="242" customFormat="1" customHeight="1" spans="1:9">
      <c r="A135" s="260">
        <v>21505</v>
      </c>
      <c r="B135" s="261" t="s">
        <v>271</v>
      </c>
      <c r="C135" s="262">
        <v>2191</v>
      </c>
      <c r="D135" s="267">
        <v>1380</v>
      </c>
      <c r="E135" s="264">
        <v>1862</v>
      </c>
      <c r="F135" s="265">
        <v>2023</v>
      </c>
      <c r="G135" s="266">
        <f t="shared" si="12"/>
        <v>1.46594202898551</v>
      </c>
      <c r="H135" s="266">
        <f t="shared" si="11"/>
        <v>1.08646616541353</v>
      </c>
      <c r="I135" s="266">
        <f t="shared" si="10"/>
        <v>-0.0766773162939297</v>
      </c>
    </row>
    <row r="136" s="242" customFormat="1" customHeight="1" spans="1:9">
      <c r="A136" s="260">
        <v>21507</v>
      </c>
      <c r="B136" s="261" t="s">
        <v>272</v>
      </c>
      <c r="C136" s="262"/>
      <c r="D136" s="267"/>
      <c r="E136" s="264"/>
      <c r="F136" s="265"/>
      <c r="G136" s="266"/>
      <c r="H136" s="266"/>
      <c r="I136" s="266"/>
    </row>
    <row r="137" s="242" customFormat="1" customHeight="1" spans="1:9">
      <c r="A137" s="260">
        <v>21508</v>
      </c>
      <c r="B137" s="261" t="s">
        <v>273</v>
      </c>
      <c r="C137" s="262"/>
      <c r="D137" s="267"/>
      <c r="E137" s="264"/>
      <c r="F137" s="265"/>
      <c r="G137" s="266"/>
      <c r="H137" s="266"/>
      <c r="I137" s="266"/>
    </row>
    <row r="138" s="242" customFormat="1" customHeight="1" spans="1:9">
      <c r="A138" s="260">
        <v>21599</v>
      </c>
      <c r="B138" s="261" t="s">
        <v>274</v>
      </c>
      <c r="C138" s="262">
        <v>223</v>
      </c>
      <c r="D138" s="267"/>
      <c r="E138" s="264">
        <v>580</v>
      </c>
      <c r="F138" s="265">
        <v>580</v>
      </c>
      <c r="G138" s="266"/>
      <c r="H138" s="266">
        <f t="shared" ref="H136:H167" si="13">F138/E138</f>
        <v>1</v>
      </c>
      <c r="I138" s="266">
        <f t="shared" ref="I136:I167" si="14">(F138-C138)/C138</f>
        <v>1.60089686098655</v>
      </c>
    </row>
    <row r="139" s="242" customFormat="1" customHeight="1" spans="1:9">
      <c r="A139" s="256">
        <v>216</v>
      </c>
      <c r="B139" s="257" t="s">
        <v>275</v>
      </c>
      <c r="C139" s="258">
        <f>SUM(C140:C143)</f>
        <v>1020</v>
      </c>
      <c r="D139" s="258">
        <f>SUM(D140:D143)</f>
        <v>1468</v>
      </c>
      <c r="E139" s="258">
        <f>SUM(E140:E143)</f>
        <v>1556</v>
      </c>
      <c r="F139" s="258">
        <f>SUM(F140:F143)</f>
        <v>902</v>
      </c>
      <c r="G139" s="259">
        <f t="shared" si="12"/>
        <v>0.614441416893733</v>
      </c>
      <c r="H139" s="259">
        <f t="shared" si="13"/>
        <v>0.579691516709512</v>
      </c>
      <c r="I139" s="259">
        <f t="shared" si="14"/>
        <v>-0.115686274509804</v>
      </c>
    </row>
    <row r="140" s="242" customFormat="1" customHeight="1" spans="1:9">
      <c r="A140" s="260">
        <v>21602</v>
      </c>
      <c r="B140" s="261" t="s">
        <v>276</v>
      </c>
      <c r="C140" s="262">
        <v>820</v>
      </c>
      <c r="D140" s="267">
        <v>1468</v>
      </c>
      <c r="E140" s="264">
        <v>1556</v>
      </c>
      <c r="F140" s="265">
        <v>874</v>
      </c>
      <c r="G140" s="266">
        <f t="shared" si="12"/>
        <v>0.595367847411444</v>
      </c>
      <c r="H140" s="266">
        <f t="shared" si="13"/>
        <v>0.561696658097686</v>
      </c>
      <c r="I140" s="259">
        <f t="shared" si="14"/>
        <v>0.0658536585365854</v>
      </c>
    </row>
    <row r="141" s="242" customFormat="1" customHeight="1" spans="1:9">
      <c r="A141" s="260">
        <v>21605</v>
      </c>
      <c r="B141" s="261" t="s">
        <v>277</v>
      </c>
      <c r="C141" s="262"/>
      <c r="D141" s="267"/>
      <c r="E141" s="264"/>
      <c r="F141" s="265"/>
      <c r="G141" s="266"/>
      <c r="H141" s="266"/>
      <c r="I141" s="259"/>
    </row>
    <row r="142" s="242" customFormat="1" customHeight="1" spans="1:9">
      <c r="A142" s="260">
        <v>21606</v>
      </c>
      <c r="B142" s="261" t="s">
        <v>278</v>
      </c>
      <c r="C142" s="262"/>
      <c r="D142" s="267"/>
      <c r="E142" s="264"/>
      <c r="F142" s="265"/>
      <c r="G142" s="266"/>
      <c r="H142" s="266"/>
      <c r="I142" s="259"/>
    </row>
    <row r="143" s="242" customFormat="1" customHeight="1" spans="1:9">
      <c r="A143" s="260">
        <v>21699</v>
      </c>
      <c r="B143" s="261" t="s">
        <v>279</v>
      </c>
      <c r="C143" s="262">
        <v>200</v>
      </c>
      <c r="D143" s="267"/>
      <c r="E143" s="264"/>
      <c r="F143" s="265">
        <v>28</v>
      </c>
      <c r="G143" s="266"/>
      <c r="H143" s="266"/>
      <c r="I143" s="266">
        <f t="shared" si="14"/>
        <v>-0.86</v>
      </c>
    </row>
    <row r="144" s="242" customFormat="1" customHeight="1" spans="1:9">
      <c r="A144" s="256">
        <v>217</v>
      </c>
      <c r="B144" s="257" t="s">
        <v>280</v>
      </c>
      <c r="C144" s="258">
        <f>SUM(C145:C147)</f>
        <v>433</v>
      </c>
      <c r="D144" s="258">
        <f>SUM(D145:D147)</f>
        <v>1530</v>
      </c>
      <c r="E144" s="258">
        <f>SUM(E145:E147)</f>
        <v>1022</v>
      </c>
      <c r="F144" s="258">
        <f>SUM(F145:F147)</f>
        <v>642</v>
      </c>
      <c r="G144" s="259">
        <f t="shared" si="12"/>
        <v>0.419607843137255</v>
      </c>
      <c r="H144" s="259">
        <f t="shared" si="13"/>
        <v>0.628180039138943</v>
      </c>
      <c r="I144" s="259">
        <f t="shared" si="14"/>
        <v>0.482678983833718</v>
      </c>
    </row>
    <row r="145" s="242" customFormat="1" customHeight="1" spans="1:9">
      <c r="A145" s="270">
        <v>21702</v>
      </c>
      <c r="B145" s="268" t="s">
        <v>281</v>
      </c>
      <c r="C145" s="274"/>
      <c r="D145" s="275"/>
      <c r="E145" s="273"/>
      <c r="F145" s="265">
        <v>32</v>
      </c>
      <c r="G145" s="266"/>
      <c r="H145" s="266"/>
      <c r="I145" s="259"/>
    </row>
    <row r="146" s="242" customFormat="1" customHeight="1" spans="1:9">
      <c r="A146" s="260">
        <v>21703</v>
      </c>
      <c r="B146" s="261" t="s">
        <v>282</v>
      </c>
      <c r="C146" s="262">
        <v>433</v>
      </c>
      <c r="D146" s="267">
        <v>1530</v>
      </c>
      <c r="E146" s="264">
        <v>1022</v>
      </c>
      <c r="F146" s="265">
        <v>610</v>
      </c>
      <c r="G146" s="266">
        <f t="shared" si="12"/>
        <v>0.398692810457516</v>
      </c>
      <c r="H146" s="266">
        <f t="shared" si="13"/>
        <v>0.596868884540117</v>
      </c>
      <c r="I146" s="259">
        <f t="shared" si="14"/>
        <v>0.408775981524249</v>
      </c>
    </row>
    <row r="147" s="242" customFormat="1" customHeight="1" spans="1:9">
      <c r="A147" s="260">
        <v>21799</v>
      </c>
      <c r="B147" s="261" t="s">
        <v>283</v>
      </c>
      <c r="C147" s="262"/>
      <c r="D147" s="267"/>
      <c r="E147" s="264"/>
      <c r="F147" s="265"/>
      <c r="G147" s="266"/>
      <c r="H147" s="266"/>
      <c r="I147" s="259"/>
    </row>
    <row r="148" s="242" customFormat="1" customHeight="1" spans="1:9">
      <c r="A148" s="256">
        <v>220</v>
      </c>
      <c r="B148" s="257" t="s">
        <v>284</v>
      </c>
      <c r="C148" s="258">
        <f>SUM(C149:C151)</f>
        <v>7778</v>
      </c>
      <c r="D148" s="258">
        <f>SUM(D149:D151)</f>
        <v>3164</v>
      </c>
      <c r="E148" s="258">
        <f>SUM(E149:E151)</f>
        <v>2425</v>
      </c>
      <c r="F148" s="258">
        <f>SUM(F149:F151)</f>
        <v>2502</v>
      </c>
      <c r="G148" s="259">
        <f t="shared" si="12"/>
        <v>0.790771175726928</v>
      </c>
      <c r="H148" s="259">
        <f t="shared" si="13"/>
        <v>1.03175257731959</v>
      </c>
      <c r="I148" s="259">
        <f t="shared" si="14"/>
        <v>-0.678323476472101</v>
      </c>
    </row>
    <row r="149" s="242" customFormat="1" customHeight="1" spans="1:9">
      <c r="A149" s="260">
        <v>22001</v>
      </c>
      <c r="B149" s="261" t="s">
        <v>285</v>
      </c>
      <c r="C149" s="262">
        <v>7720</v>
      </c>
      <c r="D149" s="267">
        <v>3124</v>
      </c>
      <c r="E149" s="264">
        <v>2369</v>
      </c>
      <c r="F149" s="265">
        <v>2473</v>
      </c>
      <c r="G149" s="266">
        <f t="shared" si="12"/>
        <v>0.791613316261204</v>
      </c>
      <c r="H149" s="266">
        <f t="shared" si="13"/>
        <v>1.04390037990713</v>
      </c>
      <c r="I149" s="266">
        <f t="shared" si="14"/>
        <v>-0.679663212435233</v>
      </c>
    </row>
    <row r="150" s="242" customFormat="1" customHeight="1" spans="1:9">
      <c r="A150" s="260">
        <v>22005</v>
      </c>
      <c r="B150" s="261" t="s">
        <v>286</v>
      </c>
      <c r="C150" s="262">
        <v>50</v>
      </c>
      <c r="D150" s="267">
        <v>33</v>
      </c>
      <c r="E150" s="264">
        <v>49</v>
      </c>
      <c r="F150" s="265">
        <v>22</v>
      </c>
      <c r="G150" s="266">
        <f t="shared" si="12"/>
        <v>0.666666666666667</v>
      </c>
      <c r="H150" s="266">
        <f t="shared" si="13"/>
        <v>0.448979591836735</v>
      </c>
      <c r="I150" s="266">
        <f t="shared" si="14"/>
        <v>-0.56</v>
      </c>
    </row>
    <row r="151" s="242" customFormat="1" customHeight="1" spans="1:9">
      <c r="A151" s="260">
        <v>22099</v>
      </c>
      <c r="B151" s="261" t="s">
        <v>287</v>
      </c>
      <c r="C151" s="262">
        <v>8</v>
      </c>
      <c r="D151" s="267">
        <v>7</v>
      </c>
      <c r="E151" s="264">
        <v>7</v>
      </c>
      <c r="F151" s="265">
        <v>7</v>
      </c>
      <c r="G151" s="266">
        <f t="shared" si="12"/>
        <v>1</v>
      </c>
      <c r="H151" s="266">
        <f t="shared" si="13"/>
        <v>1</v>
      </c>
      <c r="I151" s="266">
        <f t="shared" si="14"/>
        <v>-0.125</v>
      </c>
    </row>
    <row r="152" s="242" customFormat="1" customHeight="1" spans="1:9">
      <c r="A152" s="256">
        <v>221</v>
      </c>
      <c r="B152" s="257" t="s">
        <v>288</v>
      </c>
      <c r="C152" s="258">
        <f>SUM(C153:C155)</f>
        <v>17155</v>
      </c>
      <c r="D152" s="258">
        <f>SUM(D153:D155)</f>
        <v>19429</v>
      </c>
      <c r="E152" s="258">
        <f>SUM(E153:E155)</f>
        <v>19545</v>
      </c>
      <c r="F152" s="258">
        <f>SUM(F153:F155)</f>
        <v>20441</v>
      </c>
      <c r="G152" s="259">
        <f t="shared" si="12"/>
        <v>1.05208708631427</v>
      </c>
      <c r="H152" s="259">
        <f t="shared" si="13"/>
        <v>1.04584292657969</v>
      </c>
      <c r="I152" s="259">
        <f t="shared" si="14"/>
        <v>0.191547653745264</v>
      </c>
    </row>
    <row r="153" s="242" customFormat="1" customHeight="1" spans="1:9">
      <c r="A153" s="260">
        <v>22101</v>
      </c>
      <c r="B153" s="261" t="s">
        <v>289</v>
      </c>
      <c r="C153" s="262">
        <v>4740</v>
      </c>
      <c r="D153" s="267">
        <v>6402</v>
      </c>
      <c r="E153" s="264">
        <v>7500</v>
      </c>
      <c r="F153" s="265">
        <v>7778</v>
      </c>
      <c r="G153" s="266">
        <f t="shared" si="12"/>
        <v>1.21493283348953</v>
      </c>
      <c r="H153" s="266">
        <f t="shared" si="13"/>
        <v>1.03706666666667</v>
      </c>
      <c r="I153" s="259">
        <f t="shared" si="14"/>
        <v>0.640928270042194</v>
      </c>
    </row>
    <row r="154" s="242" customFormat="1" customHeight="1" spans="1:9">
      <c r="A154" s="260">
        <v>22102</v>
      </c>
      <c r="B154" s="261" t="s">
        <v>290</v>
      </c>
      <c r="C154" s="262">
        <v>12415</v>
      </c>
      <c r="D154" s="267">
        <v>13027</v>
      </c>
      <c r="E154" s="264">
        <v>12045</v>
      </c>
      <c r="F154" s="265">
        <v>12663</v>
      </c>
      <c r="G154" s="266">
        <f t="shared" si="12"/>
        <v>0.972058033315422</v>
      </c>
      <c r="H154" s="266">
        <f t="shared" si="13"/>
        <v>1.05130759651308</v>
      </c>
      <c r="I154" s="259">
        <f t="shared" si="14"/>
        <v>0.019975835682642</v>
      </c>
    </row>
    <row r="155" s="242" customFormat="1" customHeight="1" spans="1:9">
      <c r="A155" s="260">
        <v>22103</v>
      </c>
      <c r="B155" s="261" t="s">
        <v>291</v>
      </c>
      <c r="C155" s="262"/>
      <c r="D155" s="267"/>
      <c r="E155" s="264"/>
      <c r="F155" s="265"/>
      <c r="G155" s="266"/>
      <c r="H155" s="266"/>
      <c r="I155" s="259"/>
    </row>
    <row r="156" s="242" customFormat="1" customHeight="1" spans="1:9">
      <c r="A156" s="256">
        <v>222</v>
      </c>
      <c r="B156" s="257" t="s">
        <v>292</v>
      </c>
      <c r="C156" s="258">
        <f>SUM(C157:C159)</f>
        <v>1038</v>
      </c>
      <c r="D156" s="258">
        <f>SUM(D157:D159)</f>
        <v>1216</v>
      </c>
      <c r="E156" s="258">
        <f>SUM(E157:E159)</f>
        <v>790</v>
      </c>
      <c r="F156" s="258">
        <f>SUM(F157:F159)</f>
        <v>777</v>
      </c>
      <c r="G156" s="259">
        <f t="shared" si="12"/>
        <v>0.638980263157895</v>
      </c>
      <c r="H156" s="259">
        <f t="shared" si="13"/>
        <v>0.983544303797468</v>
      </c>
      <c r="I156" s="259">
        <f t="shared" si="14"/>
        <v>-0.251445086705202</v>
      </c>
    </row>
    <row r="157" s="242" customFormat="1" customHeight="1" spans="1:9">
      <c r="A157" s="260">
        <v>22201</v>
      </c>
      <c r="B157" s="261" t="s">
        <v>293</v>
      </c>
      <c r="C157" s="262">
        <v>598</v>
      </c>
      <c r="D157" s="267">
        <v>1156</v>
      </c>
      <c r="E157" s="264">
        <v>730</v>
      </c>
      <c r="F157" s="265">
        <v>717</v>
      </c>
      <c r="G157" s="266">
        <f t="shared" si="12"/>
        <v>0.620242214532872</v>
      </c>
      <c r="H157" s="266">
        <f t="shared" si="13"/>
        <v>0.982191780821918</v>
      </c>
      <c r="I157" s="266">
        <f t="shared" si="14"/>
        <v>0.198996655518395</v>
      </c>
    </row>
    <row r="158" s="242" customFormat="1" customHeight="1" spans="1:9">
      <c r="A158" s="260">
        <v>22202</v>
      </c>
      <c r="B158" s="261" t="s">
        <v>294</v>
      </c>
      <c r="C158" s="262"/>
      <c r="D158" s="267"/>
      <c r="E158" s="264"/>
      <c r="F158" s="265"/>
      <c r="G158" s="266"/>
      <c r="H158" s="266"/>
      <c r="I158" s="259"/>
    </row>
    <row r="159" s="241" customFormat="1" customHeight="1" spans="1:9">
      <c r="A159" s="260">
        <v>22204</v>
      </c>
      <c r="B159" s="261" t="s">
        <v>295</v>
      </c>
      <c r="C159" s="262">
        <v>440</v>
      </c>
      <c r="D159" s="267">
        <v>60</v>
      </c>
      <c r="E159" s="264">
        <v>60</v>
      </c>
      <c r="F159" s="265">
        <v>60</v>
      </c>
      <c r="G159" s="266">
        <f t="shared" si="12"/>
        <v>1</v>
      </c>
      <c r="H159" s="266">
        <f t="shared" si="13"/>
        <v>1</v>
      </c>
      <c r="I159" s="266">
        <f t="shared" si="14"/>
        <v>-0.863636363636364</v>
      </c>
    </row>
    <row r="160" s="242" customFormat="1" customHeight="1" spans="1:9">
      <c r="A160" s="256">
        <v>224</v>
      </c>
      <c r="B160" s="257" t="s">
        <v>296</v>
      </c>
      <c r="C160" s="258">
        <f>SUM(C161:C166)</f>
        <v>2603</v>
      </c>
      <c r="D160" s="258">
        <f>SUM(D161:D166)</f>
        <v>2811</v>
      </c>
      <c r="E160" s="258">
        <f>SUM(E161:E166)</f>
        <v>3513</v>
      </c>
      <c r="F160" s="258">
        <f>SUM(F161:F166)</f>
        <v>3817</v>
      </c>
      <c r="G160" s="259">
        <f t="shared" si="12"/>
        <v>1.35787975809321</v>
      </c>
      <c r="H160" s="259">
        <f t="shared" si="13"/>
        <v>1.08653572445204</v>
      </c>
      <c r="I160" s="259">
        <f t="shared" si="14"/>
        <v>0.466384940453323</v>
      </c>
    </row>
    <row r="161" s="242" customFormat="1" customHeight="1" spans="1:9">
      <c r="A161" s="260">
        <v>22401</v>
      </c>
      <c r="B161" s="261" t="s">
        <v>297</v>
      </c>
      <c r="C161" s="262">
        <v>1052</v>
      </c>
      <c r="D161" s="267">
        <v>663</v>
      </c>
      <c r="E161" s="264">
        <v>752</v>
      </c>
      <c r="F161" s="265">
        <v>643</v>
      </c>
      <c r="G161" s="266">
        <f t="shared" si="12"/>
        <v>0.969834087481146</v>
      </c>
      <c r="H161" s="266">
        <f t="shared" si="13"/>
        <v>0.855053191489362</v>
      </c>
      <c r="I161" s="266">
        <f t="shared" si="14"/>
        <v>-0.388783269961977</v>
      </c>
    </row>
    <row r="162" s="242" customFormat="1" customHeight="1" spans="1:9">
      <c r="A162" s="260">
        <v>22402</v>
      </c>
      <c r="B162" s="261" t="s">
        <v>298</v>
      </c>
      <c r="C162" s="262">
        <v>662</v>
      </c>
      <c r="D162" s="267">
        <v>602</v>
      </c>
      <c r="E162" s="264">
        <v>523</v>
      </c>
      <c r="F162" s="265">
        <v>630</v>
      </c>
      <c r="G162" s="266">
        <f t="shared" si="12"/>
        <v>1.04651162790698</v>
      </c>
      <c r="H162" s="266">
        <f t="shared" si="13"/>
        <v>1.20458891013384</v>
      </c>
      <c r="I162" s="266">
        <f t="shared" si="14"/>
        <v>-0.0483383685800604</v>
      </c>
    </row>
    <row r="163" s="242" customFormat="1" customHeight="1" spans="1:9">
      <c r="A163" s="260">
        <v>22405</v>
      </c>
      <c r="B163" s="261" t="s">
        <v>299</v>
      </c>
      <c r="C163" s="262">
        <v>102</v>
      </c>
      <c r="D163" s="267">
        <v>56</v>
      </c>
      <c r="E163" s="264">
        <v>79</v>
      </c>
      <c r="F163" s="265">
        <v>80</v>
      </c>
      <c r="G163" s="266">
        <f t="shared" si="12"/>
        <v>1.42857142857143</v>
      </c>
      <c r="H163" s="266">
        <f t="shared" si="13"/>
        <v>1.0126582278481</v>
      </c>
      <c r="I163" s="266">
        <f t="shared" si="14"/>
        <v>-0.215686274509804</v>
      </c>
    </row>
    <row r="164" s="242" customFormat="1" customHeight="1" spans="1:9">
      <c r="A164" s="260">
        <v>22406</v>
      </c>
      <c r="B164" s="261" t="s">
        <v>300</v>
      </c>
      <c r="C164" s="262">
        <v>272</v>
      </c>
      <c r="D164" s="267">
        <v>47</v>
      </c>
      <c r="E164" s="264">
        <v>373</v>
      </c>
      <c r="F164" s="265">
        <v>373</v>
      </c>
      <c r="G164" s="266">
        <f t="shared" si="12"/>
        <v>7.93617021276596</v>
      </c>
      <c r="H164" s="266">
        <f t="shared" si="13"/>
        <v>1</v>
      </c>
      <c r="I164" s="266">
        <f t="shared" si="14"/>
        <v>0.371323529411765</v>
      </c>
    </row>
    <row r="165" s="242" customFormat="1" customHeight="1" spans="1:9">
      <c r="A165" s="260">
        <v>22407</v>
      </c>
      <c r="B165" s="261" t="s">
        <v>301</v>
      </c>
      <c r="C165" s="262">
        <v>498</v>
      </c>
      <c r="D165" s="267">
        <v>1443</v>
      </c>
      <c r="E165" s="264">
        <v>1786</v>
      </c>
      <c r="F165" s="265">
        <v>2091</v>
      </c>
      <c r="G165" s="266">
        <f t="shared" si="12"/>
        <v>1.44906444906445</v>
      </c>
      <c r="H165" s="266">
        <f t="shared" si="13"/>
        <v>1.17077267637178</v>
      </c>
      <c r="I165" s="266">
        <f t="shared" si="14"/>
        <v>3.19879518072289</v>
      </c>
    </row>
    <row r="166" s="242" customFormat="1" customHeight="1" spans="1:9">
      <c r="A166" s="260">
        <v>22499</v>
      </c>
      <c r="B166" s="261" t="s">
        <v>302</v>
      </c>
      <c r="C166" s="262">
        <v>17</v>
      </c>
      <c r="D166" s="267"/>
      <c r="E166" s="264"/>
      <c r="F166" s="265"/>
      <c r="G166" s="266"/>
      <c r="H166" s="266"/>
      <c r="I166" s="266">
        <f t="shared" si="14"/>
        <v>-1</v>
      </c>
    </row>
    <row r="167" s="241" customFormat="1" customHeight="1" spans="1:9">
      <c r="A167" s="256">
        <v>227</v>
      </c>
      <c r="B167" s="257" t="s">
        <v>303</v>
      </c>
      <c r="C167" s="274"/>
      <c r="D167" s="275">
        <v>5600</v>
      </c>
      <c r="E167" s="273"/>
      <c r="F167" s="258"/>
      <c r="G167" s="259"/>
      <c r="H167" s="259"/>
      <c r="I167" s="259"/>
    </row>
    <row r="168" s="242" customFormat="1" customHeight="1" spans="1:9">
      <c r="A168" s="276"/>
      <c r="B168" s="261" t="s">
        <v>304</v>
      </c>
      <c r="C168" s="262"/>
      <c r="D168" s="267">
        <v>5600</v>
      </c>
      <c r="E168" s="264"/>
      <c r="F168" s="265"/>
      <c r="G168" s="266"/>
      <c r="H168" s="266"/>
      <c r="I168" s="259"/>
    </row>
    <row r="169" s="242" customFormat="1" customHeight="1" spans="1:9">
      <c r="A169" s="256">
        <v>229</v>
      </c>
      <c r="B169" s="257" t="s">
        <v>305</v>
      </c>
      <c r="C169" s="274">
        <v>5</v>
      </c>
      <c r="D169" s="275">
        <v>27491</v>
      </c>
      <c r="E169" s="264"/>
      <c r="F169" s="265"/>
      <c r="G169" s="259"/>
      <c r="H169" s="259"/>
      <c r="I169" s="259">
        <f t="shared" ref="I168:I185" si="15">(F169-C169)/C169</f>
        <v>-1</v>
      </c>
    </row>
    <row r="170" s="242" customFormat="1" customHeight="1" spans="1:9">
      <c r="A170" s="260">
        <v>22902</v>
      </c>
      <c r="B170" s="261" t="s">
        <v>306</v>
      </c>
      <c r="C170" s="262"/>
      <c r="D170" s="267">
        <v>20192</v>
      </c>
      <c r="E170" s="264"/>
      <c r="F170" s="265"/>
      <c r="G170" s="266"/>
      <c r="H170" s="266"/>
      <c r="I170" s="259"/>
    </row>
    <row r="171" s="242" customFormat="1" customHeight="1" spans="1:9">
      <c r="A171" s="260">
        <v>22960</v>
      </c>
      <c r="B171" s="261" t="s">
        <v>307</v>
      </c>
      <c r="C171" s="262"/>
      <c r="D171" s="267"/>
      <c r="E171" s="264"/>
      <c r="F171" s="265"/>
      <c r="G171" s="266"/>
      <c r="H171" s="266"/>
      <c r="I171" s="259"/>
    </row>
    <row r="172" s="242" customFormat="1" customHeight="1" spans="1:9">
      <c r="A172" s="260">
        <v>22999</v>
      </c>
      <c r="B172" s="261" t="s">
        <v>308</v>
      </c>
      <c r="C172" s="262">
        <v>5</v>
      </c>
      <c r="D172" s="267">
        <v>7299</v>
      </c>
      <c r="E172" s="264"/>
      <c r="F172" s="265"/>
      <c r="G172" s="266"/>
      <c r="H172" s="266"/>
      <c r="I172" s="266">
        <f t="shared" si="15"/>
        <v>-1</v>
      </c>
    </row>
    <row r="173" s="242" customFormat="1" customHeight="1" spans="1:9">
      <c r="A173" s="256">
        <v>232</v>
      </c>
      <c r="B173" s="257" t="s">
        <v>309</v>
      </c>
      <c r="C173" s="258">
        <v>5456</v>
      </c>
      <c r="D173" s="258">
        <v>5280</v>
      </c>
      <c r="E173" s="258">
        <v>5290</v>
      </c>
      <c r="F173" s="258">
        <v>5698</v>
      </c>
      <c r="G173" s="259">
        <f>F173/D173</f>
        <v>1.07916666666667</v>
      </c>
      <c r="H173" s="259">
        <f>F173/E173</f>
        <v>1.07712665406427</v>
      </c>
      <c r="I173" s="259">
        <f t="shared" si="15"/>
        <v>0.0443548387096774</v>
      </c>
    </row>
    <row r="174" s="242" customFormat="1" customHeight="1" spans="1:9">
      <c r="A174" s="260">
        <v>23203</v>
      </c>
      <c r="B174" s="261" t="s">
        <v>310</v>
      </c>
      <c r="C174" s="262">
        <v>5456</v>
      </c>
      <c r="D174" s="267">
        <v>5280</v>
      </c>
      <c r="E174" s="264">
        <v>5290</v>
      </c>
      <c r="F174" s="265">
        <v>5698</v>
      </c>
      <c r="G174" s="266">
        <f>F174/D174</f>
        <v>1.07916666666667</v>
      </c>
      <c r="H174" s="266">
        <f>F174/E174</f>
        <v>1.07712665406427</v>
      </c>
      <c r="I174" s="266">
        <f t="shared" si="15"/>
        <v>0.0443548387096774</v>
      </c>
    </row>
    <row r="175" s="242" customFormat="1" customHeight="1" spans="1:9">
      <c r="A175" s="256">
        <v>233</v>
      </c>
      <c r="B175" s="257" t="s">
        <v>311</v>
      </c>
      <c r="C175" s="274">
        <v>53</v>
      </c>
      <c r="D175" s="275"/>
      <c r="E175" s="273">
        <v>35</v>
      </c>
      <c r="F175" s="258">
        <v>59</v>
      </c>
      <c r="G175" s="259"/>
      <c r="H175" s="259">
        <f>F175/E175</f>
        <v>1.68571428571429</v>
      </c>
      <c r="I175" s="259">
        <f t="shared" si="15"/>
        <v>0.113207547169811</v>
      </c>
    </row>
    <row r="176" s="242" customFormat="1" customHeight="1" spans="1:9">
      <c r="A176" s="260">
        <v>23303</v>
      </c>
      <c r="B176" s="261" t="s">
        <v>312</v>
      </c>
      <c r="C176" s="262">
        <v>53</v>
      </c>
      <c r="D176" s="267"/>
      <c r="E176" s="264">
        <v>35</v>
      </c>
      <c r="F176" s="265">
        <v>59</v>
      </c>
      <c r="G176" s="266"/>
      <c r="H176" s="266">
        <f>F176/E176</f>
        <v>1.68571428571429</v>
      </c>
      <c r="I176" s="266">
        <f t="shared" si="15"/>
        <v>0.113207547169811</v>
      </c>
    </row>
    <row r="177" s="242" customFormat="1" customHeight="1" spans="1:9">
      <c r="A177" s="277"/>
      <c r="B177" s="278" t="s">
        <v>313</v>
      </c>
      <c r="C177" s="274">
        <f>C7+C30+C33+C40+C48+C57+C64+C83+C96+C109+C116+C125+C131+C139+C144+C148+C152+C156+C160+C169+C173+C175</f>
        <v>438848</v>
      </c>
      <c r="D177" s="275">
        <f>D7+D30+D33+D40+D48+D57+D64+D83+D96+D167+D109+D116+D125+D131+D139+D144+D148+D152+D156+D160+D169+D173+D175</f>
        <v>535934</v>
      </c>
      <c r="E177" s="275">
        <f>E7+E30+E33+E40+E48+E57+E64+E83+E96+E167+E109+E116+E125+E131+E139+E144+E148+E152+E156+E160+E169+E173+E175</f>
        <v>468111</v>
      </c>
      <c r="F177" s="275">
        <f>F7+F30+F33+F40+F48+F57+F64+F83+F96+F167+F109+F116+F125+F131+F139+F144+F148+F152+F156+F160+F169+F173+F175</f>
        <v>473375</v>
      </c>
      <c r="G177" s="259">
        <f>F177/D177</f>
        <v>0.883271074423343</v>
      </c>
      <c r="H177" s="259">
        <f>F177/E177</f>
        <v>1.01124519611801</v>
      </c>
      <c r="I177" s="259">
        <f t="shared" si="15"/>
        <v>0.0786764437800787</v>
      </c>
    </row>
    <row r="178" s="242" customFormat="1" customHeight="1" spans="1:9">
      <c r="A178" s="279">
        <v>23006</v>
      </c>
      <c r="B178" s="280" t="s">
        <v>314</v>
      </c>
      <c r="C178" s="262">
        <v>5499</v>
      </c>
      <c r="D178" s="267">
        <v>3686</v>
      </c>
      <c r="E178" s="264">
        <v>3686</v>
      </c>
      <c r="F178" s="265">
        <v>7908</v>
      </c>
      <c r="G178" s="266"/>
      <c r="H178" s="266"/>
      <c r="I178" s="266">
        <f t="shared" si="15"/>
        <v>0.438079650845608</v>
      </c>
    </row>
    <row r="179" s="242" customFormat="1" customHeight="1" spans="1:9">
      <c r="A179" s="279">
        <v>23008</v>
      </c>
      <c r="B179" s="280" t="s">
        <v>315</v>
      </c>
      <c r="C179" s="262"/>
      <c r="D179" s="267">
        <v>20000</v>
      </c>
      <c r="E179" s="264"/>
      <c r="F179" s="265"/>
      <c r="G179" s="266"/>
      <c r="H179" s="266"/>
      <c r="I179" s="266"/>
    </row>
    <row r="180" s="242" customFormat="1" customHeight="1" spans="1:9">
      <c r="A180" s="279">
        <v>23015</v>
      </c>
      <c r="B180" s="280" t="s">
        <v>316</v>
      </c>
      <c r="C180" s="262"/>
      <c r="D180" s="267">
        <v>2750</v>
      </c>
      <c r="E180" s="264"/>
      <c r="F180" s="265">
        <v>41</v>
      </c>
      <c r="G180" s="266"/>
      <c r="H180" s="266"/>
      <c r="I180" s="266"/>
    </row>
    <row r="181" s="242" customFormat="1" customHeight="1" spans="1:9">
      <c r="A181" s="279">
        <v>231</v>
      </c>
      <c r="B181" s="280" t="s">
        <v>317</v>
      </c>
      <c r="C181" s="262">
        <v>29215</v>
      </c>
      <c r="D181" s="267"/>
      <c r="E181" s="264">
        <v>33415</v>
      </c>
      <c r="F181" s="265">
        <v>36245</v>
      </c>
      <c r="G181" s="266"/>
      <c r="H181" s="266"/>
      <c r="I181" s="266">
        <f t="shared" si="15"/>
        <v>0.240629813451994</v>
      </c>
    </row>
    <row r="182" s="242" customFormat="1" customHeight="1" spans="1:9">
      <c r="A182" s="281"/>
      <c r="B182" s="282" t="s">
        <v>318</v>
      </c>
      <c r="C182" s="274">
        <f>C177+C178+C179+C180+C181</f>
        <v>473562</v>
      </c>
      <c r="D182" s="275">
        <f>D177+D178+D179+D180+D181</f>
        <v>562370</v>
      </c>
      <c r="E182" s="275">
        <f>E177+E178+E179+E180+E181</f>
        <v>505212</v>
      </c>
      <c r="F182" s="275">
        <f>F177+F178+F179+F180+F181</f>
        <v>517569</v>
      </c>
      <c r="G182" s="259">
        <f>F182/D182</f>
        <v>0.920335366395789</v>
      </c>
      <c r="H182" s="259">
        <f>F182/E182</f>
        <v>1.0244590389777</v>
      </c>
      <c r="I182" s="259">
        <f t="shared" si="15"/>
        <v>0.0929276419983022</v>
      </c>
    </row>
    <row r="183" s="242" customFormat="1" customHeight="1" spans="1:9">
      <c r="A183" s="277"/>
      <c r="B183" s="280" t="s">
        <v>319</v>
      </c>
      <c r="C183" s="262">
        <v>23227</v>
      </c>
      <c r="D183" s="267"/>
      <c r="E183" s="283">
        <v>19209</v>
      </c>
      <c r="F183" s="265">
        <v>45651</v>
      </c>
      <c r="G183" s="266"/>
      <c r="H183" s="266"/>
      <c r="I183" s="259">
        <f t="shared" si="15"/>
        <v>0.965428165497051</v>
      </c>
    </row>
    <row r="184" s="242" customFormat="1" customHeight="1" spans="1:9">
      <c r="A184" s="277"/>
      <c r="B184" s="280" t="s">
        <v>320</v>
      </c>
      <c r="C184" s="262"/>
      <c r="D184" s="267"/>
      <c r="E184" s="264"/>
      <c r="F184" s="265"/>
      <c r="G184" s="266"/>
      <c r="H184" s="266"/>
      <c r="I184" s="259"/>
    </row>
    <row r="185" s="241" customFormat="1" customHeight="1" spans="1:9">
      <c r="A185" s="284" t="s">
        <v>321</v>
      </c>
      <c r="B185" s="285"/>
      <c r="C185" s="286">
        <f>C182+C183</f>
        <v>496789</v>
      </c>
      <c r="D185" s="287">
        <f>D182+D183</f>
        <v>562370</v>
      </c>
      <c r="E185" s="287">
        <f>E182+E183</f>
        <v>524421</v>
      </c>
      <c r="F185" s="287">
        <f>F182+F183</f>
        <v>563220</v>
      </c>
      <c r="G185" s="259">
        <f>F185/D185</f>
        <v>1.00151146042641</v>
      </c>
      <c r="H185" s="259">
        <f>F185/E185</f>
        <v>1.07398445142357</v>
      </c>
      <c r="I185" s="259">
        <f t="shared" si="15"/>
        <v>0.133720754686597</v>
      </c>
    </row>
  </sheetData>
  <sheetProtection selectLockedCells="1" selectUnlockedCells="1"/>
  <mergeCells count="12">
    <mergeCell ref="D4:I4"/>
    <mergeCell ref="A185:B185"/>
    <mergeCell ref="A4:A6"/>
    <mergeCell ref="B4:B6"/>
    <mergeCell ref="C5:C6"/>
    <mergeCell ref="D5:D6"/>
    <mergeCell ref="E5:E6"/>
    <mergeCell ref="F5:F6"/>
    <mergeCell ref="G5:G6"/>
    <mergeCell ref="H5:H6"/>
    <mergeCell ref="I5:I6"/>
    <mergeCell ref="A1:I2"/>
  </mergeCells>
  <printOptions horizontalCentered="1"/>
  <pageMargins left="0.590277777777778" right="0.427777777777778" top="0.751388888888889" bottom="0.590277777777778" header="0.310416666666667" footer="0.310416666666667"/>
  <pageSetup paperSize="9" scale="95" firstPageNumber="5" orientation="landscape" useFirstPageNumber="1" horizontalDpi="600"/>
  <headerFooter>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4"/>
  <sheetViews>
    <sheetView showZeros="0" workbookViewId="0">
      <pane xSplit="1" ySplit="6" topLeftCell="B19" activePane="bottomRight" state="frozen"/>
      <selection/>
      <selection pane="topRight"/>
      <selection pane="bottomLeft"/>
      <selection pane="bottomRight" activeCell="E30" sqref="E30"/>
    </sheetView>
  </sheetViews>
  <sheetFormatPr defaultColWidth="9" defaultRowHeight="14.25"/>
  <cols>
    <col min="1" max="1" width="37.75" style="197" customWidth="1"/>
    <col min="2" max="2" width="12.875" style="201" customWidth="1"/>
    <col min="3" max="3" width="12.5" style="201" customWidth="1"/>
    <col min="4" max="4" width="11.875" style="201" customWidth="1"/>
    <col min="5" max="5" width="11.875" style="202" customWidth="1"/>
    <col min="6" max="6" width="11.75" style="197" customWidth="1"/>
    <col min="7" max="7" width="12" style="197" customWidth="1"/>
    <col min="8" max="8" width="13.125" style="197" customWidth="1"/>
    <col min="9" max="9" width="12.75" style="197"/>
    <col min="10" max="11" width="9" style="197"/>
    <col min="12" max="12" width="10.5" style="197"/>
    <col min="13" max="16384" width="9" style="197"/>
  </cols>
  <sheetData>
    <row r="1" s="197" customFormat="1" ht="26.25" customHeight="1" spans="1:8">
      <c r="A1" s="203" t="s">
        <v>322</v>
      </c>
      <c r="B1" s="204"/>
      <c r="C1" s="204"/>
      <c r="D1" s="204"/>
      <c r="E1" s="204"/>
      <c r="F1" s="203"/>
      <c r="G1" s="203"/>
      <c r="H1" s="203"/>
    </row>
    <row r="2" s="197" customFormat="1" ht="22.5" customHeight="1" spans="1:8">
      <c r="A2" s="203"/>
      <c r="B2" s="204"/>
      <c r="C2" s="204"/>
      <c r="D2" s="204"/>
      <c r="E2" s="204"/>
      <c r="F2" s="203"/>
      <c r="G2" s="203"/>
      <c r="H2" s="203"/>
    </row>
    <row r="3" s="197" customFormat="1" ht="15.75" customHeight="1" spans="1:8">
      <c r="A3" s="205"/>
      <c r="B3" s="132"/>
      <c r="C3" s="132"/>
      <c r="D3" s="201"/>
      <c r="E3" s="135"/>
      <c r="F3" s="135"/>
      <c r="G3" s="135"/>
      <c r="H3" s="135" t="s">
        <v>26</v>
      </c>
    </row>
    <row r="4" s="198" customFormat="1" ht="19.5" customHeight="1" spans="1:8">
      <c r="A4" s="206" t="s">
        <v>27</v>
      </c>
      <c r="B4" s="165" t="s">
        <v>28</v>
      </c>
      <c r="C4" s="138" t="s">
        <v>29</v>
      </c>
      <c r="D4" s="139"/>
      <c r="E4" s="139"/>
      <c r="F4" s="118"/>
      <c r="G4" s="118"/>
      <c r="H4" s="118"/>
    </row>
    <row r="5" s="198" customFormat="1" customHeight="1" spans="1:8">
      <c r="A5" s="207"/>
      <c r="B5" s="165" t="s">
        <v>30</v>
      </c>
      <c r="C5" s="138" t="s">
        <v>31</v>
      </c>
      <c r="D5" s="165" t="s">
        <v>32</v>
      </c>
      <c r="E5" s="165" t="s">
        <v>33</v>
      </c>
      <c r="F5" s="165" t="s">
        <v>34</v>
      </c>
      <c r="G5" s="165" t="s">
        <v>35</v>
      </c>
      <c r="H5" s="166" t="s">
        <v>36</v>
      </c>
    </row>
    <row r="6" s="198" customFormat="1" ht="17.45" customHeight="1" spans="1:8">
      <c r="A6" s="208"/>
      <c r="B6" s="165"/>
      <c r="C6" s="138"/>
      <c r="D6" s="165"/>
      <c r="E6" s="165"/>
      <c r="F6" s="165"/>
      <c r="G6" s="165"/>
      <c r="H6" s="166"/>
    </row>
    <row r="7" s="197" customFormat="1" ht="23.25" customHeight="1" spans="1:8">
      <c r="A7" s="172" t="s">
        <v>323</v>
      </c>
      <c r="B7" s="209"/>
      <c r="C7" s="210"/>
      <c r="D7" s="211"/>
      <c r="E7" s="209"/>
      <c r="F7" s="212"/>
      <c r="G7" s="212"/>
      <c r="H7" s="212"/>
    </row>
    <row r="8" s="197" customFormat="1" ht="23.25" customHeight="1" spans="1:8">
      <c r="A8" s="172" t="s">
        <v>324</v>
      </c>
      <c r="B8" s="209"/>
      <c r="C8" s="210"/>
      <c r="D8" s="211"/>
      <c r="E8" s="209"/>
      <c r="F8" s="212"/>
      <c r="G8" s="212"/>
      <c r="H8" s="212"/>
    </row>
    <row r="9" s="197" customFormat="1" ht="23.25" customHeight="1" spans="1:8">
      <c r="A9" s="172" t="s">
        <v>325</v>
      </c>
      <c r="B9" s="209">
        <f>SUM(B10:B14)</f>
        <v>78824</v>
      </c>
      <c r="C9" s="209">
        <f>SUM(C10:C14)</f>
        <v>155240</v>
      </c>
      <c r="D9" s="209">
        <f>SUM(D10:D14)</f>
        <v>44637</v>
      </c>
      <c r="E9" s="209">
        <f>SUM(E10:E14)</f>
        <v>42268</v>
      </c>
      <c r="F9" s="212">
        <f>E9/C9</f>
        <v>0.272275186807524</v>
      </c>
      <c r="G9" s="212">
        <f>E9/D9</f>
        <v>0.946927436879719</v>
      </c>
      <c r="H9" s="212">
        <f>(E9-B9)/B9</f>
        <v>-0.463767380493251</v>
      </c>
    </row>
    <row r="10" s="197" customFormat="1" ht="23.25" customHeight="1" spans="1:8">
      <c r="A10" s="213" t="s">
        <v>326</v>
      </c>
      <c r="B10" s="209">
        <v>55958</v>
      </c>
      <c r="C10" s="103">
        <v>155240</v>
      </c>
      <c r="D10" s="211">
        <v>44637</v>
      </c>
      <c r="E10" s="209">
        <v>28477</v>
      </c>
      <c r="F10" s="212">
        <f>E10/C10</f>
        <v>0.183438546766297</v>
      </c>
      <c r="G10" s="212">
        <f>E10/D10</f>
        <v>0.637968501467392</v>
      </c>
      <c r="H10" s="212">
        <f>(E10-B10)/B10</f>
        <v>-0.491100468208299</v>
      </c>
    </row>
    <row r="11" s="197" customFormat="1" ht="23.25" customHeight="1" spans="1:8">
      <c r="A11" s="213" t="s">
        <v>327</v>
      </c>
      <c r="B11" s="209">
        <v>215</v>
      </c>
      <c r="C11" s="209"/>
      <c r="D11" s="211"/>
      <c r="E11" s="209">
        <v>9959</v>
      </c>
      <c r="F11" s="212"/>
      <c r="G11" s="212"/>
      <c r="H11" s="212">
        <f>(E11-B11)/B11</f>
        <v>45.3209302325581</v>
      </c>
    </row>
    <row r="12" s="197" customFormat="1" ht="23.25" customHeight="1" spans="1:8">
      <c r="A12" s="213" t="s">
        <v>328</v>
      </c>
      <c r="B12" s="209">
        <v>-323</v>
      </c>
      <c r="C12" s="209"/>
      <c r="D12" s="211"/>
      <c r="E12" s="209">
        <v>63</v>
      </c>
      <c r="F12" s="212"/>
      <c r="G12" s="212"/>
      <c r="H12" s="212">
        <f>(E12-B12)/B12</f>
        <v>-1.19504643962848</v>
      </c>
    </row>
    <row r="13" s="197" customFormat="1" ht="23.25" customHeight="1" spans="1:8">
      <c r="A13" s="213" t="s">
        <v>329</v>
      </c>
      <c r="B13" s="209"/>
      <c r="C13" s="209"/>
      <c r="D13" s="211"/>
      <c r="E13" s="209">
        <v>-107</v>
      </c>
      <c r="F13" s="212"/>
      <c r="G13" s="212"/>
      <c r="H13" s="212"/>
    </row>
    <row r="14" s="197" customFormat="1" ht="23.25" customHeight="1" spans="1:8">
      <c r="A14" s="213" t="s">
        <v>330</v>
      </c>
      <c r="B14" s="209">
        <v>22974</v>
      </c>
      <c r="C14" s="209"/>
      <c r="D14" s="211"/>
      <c r="E14" s="209">
        <v>3876</v>
      </c>
      <c r="F14" s="212"/>
      <c r="G14" s="212"/>
      <c r="H14" s="212">
        <f>(E14-B14)/B14</f>
        <v>-0.831287542439279</v>
      </c>
    </row>
    <row r="15" s="197" customFormat="1" ht="23.25" customHeight="1" spans="1:8">
      <c r="A15" s="172" t="s">
        <v>331</v>
      </c>
      <c r="B15" s="209"/>
      <c r="C15" s="209">
        <v>1000</v>
      </c>
      <c r="D15" s="211">
        <v>496</v>
      </c>
      <c r="E15" s="209">
        <v>621</v>
      </c>
      <c r="F15" s="212">
        <f>E15/C15</f>
        <v>0.621</v>
      </c>
      <c r="G15" s="212"/>
      <c r="H15" s="212"/>
    </row>
    <row r="16" s="197" customFormat="1" ht="23.25" customHeight="1" spans="1:8">
      <c r="A16" s="172" t="s">
        <v>332</v>
      </c>
      <c r="B16" s="209">
        <v>1360</v>
      </c>
      <c r="C16" s="209">
        <v>1200</v>
      </c>
      <c r="D16" s="211">
        <v>379</v>
      </c>
      <c r="E16" s="209">
        <v>805</v>
      </c>
      <c r="F16" s="212">
        <f>E16/C16</f>
        <v>0.670833333333333</v>
      </c>
      <c r="G16" s="212">
        <f>E16/D16</f>
        <v>2.12401055408971</v>
      </c>
      <c r="H16" s="212">
        <f t="shared" ref="H16:H19" si="0">(E16-B16)/B16</f>
        <v>-0.408088235294118</v>
      </c>
    </row>
    <row r="17" s="197" customFormat="1" ht="23.25" customHeight="1" spans="1:8">
      <c r="A17" s="172" t="s">
        <v>333</v>
      </c>
      <c r="B17" s="209">
        <v>2900</v>
      </c>
      <c r="C17" s="214">
        <v>4806</v>
      </c>
      <c r="D17" s="215">
        <v>4806</v>
      </c>
      <c r="E17" s="209">
        <v>4039</v>
      </c>
      <c r="F17" s="212"/>
      <c r="G17" s="212"/>
      <c r="H17" s="212">
        <f t="shared" si="0"/>
        <v>0.392758620689655</v>
      </c>
    </row>
    <row r="18" s="197" customFormat="1" ht="23.25" customHeight="1" spans="1:8">
      <c r="A18" s="172" t="s">
        <v>334</v>
      </c>
      <c r="B18" s="209"/>
      <c r="C18" s="209"/>
      <c r="D18" s="215"/>
      <c r="E18" s="209"/>
      <c r="F18" s="212"/>
      <c r="G18" s="212"/>
      <c r="H18" s="212"/>
    </row>
    <row r="19" s="199" customFormat="1" ht="23.25" customHeight="1" spans="1:9">
      <c r="A19" s="189" t="s">
        <v>335</v>
      </c>
      <c r="B19" s="216">
        <f>SUM(B7,B8,B9,B15,B16,B17,B18)</f>
        <v>83084</v>
      </c>
      <c r="C19" s="216">
        <f>SUM(C7,C8,C9,C15,C16,C17,C18)</f>
        <v>162246</v>
      </c>
      <c r="D19" s="216">
        <f>SUM(D7,D8,D9,D15,D16,D17,D18)</f>
        <v>50318</v>
      </c>
      <c r="E19" s="216">
        <f>SUM(E7,E8,E9,E15,E16,E17,E18)</f>
        <v>47733</v>
      </c>
      <c r="F19" s="217">
        <f>E19/C19</f>
        <v>0.294201397877297</v>
      </c>
      <c r="G19" s="217">
        <f>E19/D19</f>
        <v>0.948626733971938</v>
      </c>
      <c r="H19" s="217">
        <f t="shared" si="0"/>
        <v>-0.42548505127341</v>
      </c>
      <c r="I19" s="239"/>
    </row>
    <row r="20" s="197" customFormat="1" ht="23.25" customHeight="1" spans="1:8">
      <c r="A20" s="185" t="s">
        <v>336</v>
      </c>
      <c r="B20" s="215"/>
      <c r="C20" s="215"/>
      <c r="D20" s="215"/>
      <c r="E20" s="215"/>
      <c r="F20" s="212"/>
      <c r="G20" s="212"/>
      <c r="H20" s="212"/>
    </row>
    <row r="21" s="197" customFormat="1" ht="23.25" customHeight="1" spans="1:8">
      <c r="A21" s="185" t="s">
        <v>337</v>
      </c>
      <c r="B21" s="218">
        <f>SUM(B22:B23)</f>
        <v>3003</v>
      </c>
      <c r="C21" s="218">
        <f>SUM(C22:C23)</f>
        <v>1124</v>
      </c>
      <c r="D21" s="218">
        <f>SUM(D22:D23)</f>
        <v>1071</v>
      </c>
      <c r="E21" s="218"/>
      <c r="F21" s="212"/>
      <c r="G21" s="212"/>
      <c r="H21" s="212">
        <f t="shared" ref="H21:H24" si="1">(E21-B21)/B21</f>
        <v>-1</v>
      </c>
    </row>
    <row r="22" s="197" customFormat="1" ht="23.25" customHeight="1" spans="1:12">
      <c r="A22" s="185" t="s">
        <v>338</v>
      </c>
      <c r="B22" s="218">
        <v>3003</v>
      </c>
      <c r="C22" s="218">
        <v>1124</v>
      </c>
      <c r="D22" s="219">
        <v>1071</v>
      </c>
      <c r="E22" s="218"/>
      <c r="F22" s="212"/>
      <c r="G22" s="212"/>
      <c r="H22" s="212">
        <f t="shared" si="1"/>
        <v>-1</v>
      </c>
      <c r="L22" s="240"/>
    </row>
    <row r="23" s="197" customFormat="1" ht="23.25" customHeight="1" spans="1:12">
      <c r="A23" s="185" t="s">
        <v>339</v>
      </c>
      <c r="B23" s="218"/>
      <c r="C23" s="218"/>
      <c r="D23" s="219"/>
      <c r="E23" s="218"/>
      <c r="F23" s="212"/>
      <c r="G23" s="212"/>
      <c r="H23" s="212"/>
      <c r="L23" s="240"/>
    </row>
    <row r="24" s="197" customFormat="1" ht="23.25" customHeight="1" spans="1:12">
      <c r="A24" s="185" t="s">
        <v>340</v>
      </c>
      <c r="B24" s="218">
        <v>7700</v>
      </c>
      <c r="C24" s="218">
        <v>3534</v>
      </c>
      <c r="D24" s="219">
        <v>8146</v>
      </c>
      <c r="E24" s="218">
        <v>8146</v>
      </c>
      <c r="F24" s="212">
        <f>E24/C24</f>
        <v>2.30503678551217</v>
      </c>
      <c r="G24" s="212">
        <f t="shared" ref="G24:G27" si="2">E24/D24</f>
        <v>1</v>
      </c>
      <c r="H24" s="212">
        <f t="shared" si="1"/>
        <v>0.0579220779220779</v>
      </c>
      <c r="L24" s="240"/>
    </row>
    <row r="25" s="199" customFormat="1" ht="23.25" customHeight="1" spans="1:12">
      <c r="A25" s="185" t="s">
        <v>341</v>
      </c>
      <c r="B25" s="218"/>
      <c r="C25" s="218"/>
      <c r="D25" s="219"/>
      <c r="E25" s="218">
        <v>1093</v>
      </c>
      <c r="F25" s="220"/>
      <c r="G25" s="220"/>
      <c r="H25" s="220"/>
      <c r="L25" s="239"/>
    </row>
    <row r="26" s="197" customFormat="1" ht="23.25" customHeight="1" spans="1:8">
      <c r="A26" s="185" t="s">
        <v>342</v>
      </c>
      <c r="B26" s="218">
        <f>SUM(B27:B29)</f>
        <v>31300</v>
      </c>
      <c r="C26" s="218"/>
      <c r="D26" s="218">
        <f>SUM(D27:D29)</f>
        <v>82600</v>
      </c>
      <c r="E26" s="218">
        <f>SUM(E27:E29)</f>
        <v>98777</v>
      </c>
      <c r="F26" s="212"/>
      <c r="G26" s="212">
        <f t="shared" si="2"/>
        <v>1.19584745762712</v>
      </c>
      <c r="H26" s="212">
        <f t="shared" ref="H26:H30" si="3">(E26-B26)/B26</f>
        <v>2.15581469648562</v>
      </c>
    </row>
    <row r="27" s="197" customFormat="1" ht="23.25" customHeight="1" spans="1:8">
      <c r="A27" s="185" t="s">
        <v>343</v>
      </c>
      <c r="B27" s="218">
        <v>31300</v>
      </c>
      <c r="C27" s="215"/>
      <c r="D27" s="211">
        <v>82600</v>
      </c>
      <c r="E27" s="218">
        <v>61477</v>
      </c>
      <c r="F27" s="212"/>
      <c r="G27" s="212">
        <f t="shared" si="2"/>
        <v>0.744273607748184</v>
      </c>
      <c r="H27" s="212">
        <f t="shared" si="3"/>
        <v>0.964121405750799</v>
      </c>
    </row>
    <row r="28" s="197" customFormat="1" ht="23.25" customHeight="1" spans="1:8">
      <c r="A28" s="185" t="s">
        <v>344</v>
      </c>
      <c r="B28" s="218"/>
      <c r="C28" s="215"/>
      <c r="D28" s="211"/>
      <c r="E28" s="218"/>
      <c r="F28" s="212"/>
      <c r="G28" s="212"/>
      <c r="H28" s="212"/>
    </row>
    <row r="29" s="197" customFormat="1" ht="23.25" customHeight="1" spans="1:8">
      <c r="A29" s="185" t="s">
        <v>345</v>
      </c>
      <c r="B29" s="218"/>
      <c r="C29" s="215"/>
      <c r="D29" s="211"/>
      <c r="E29" s="218">
        <v>37300</v>
      </c>
      <c r="F29" s="212"/>
      <c r="G29" s="212"/>
      <c r="H29" s="212"/>
    </row>
    <row r="30" s="199" customFormat="1" ht="23.25" customHeight="1" spans="1:8">
      <c r="A30" s="189" t="s">
        <v>346</v>
      </c>
      <c r="B30" s="216">
        <f>SUM(B19,B20,B21,B24,B26)</f>
        <v>125087</v>
      </c>
      <c r="C30" s="216">
        <f>SUM(C19,C20,C21,C24,C26)</f>
        <v>166904</v>
      </c>
      <c r="D30" s="216">
        <f>SUM(D19,D20,D21,D24,D26)</f>
        <v>142135</v>
      </c>
      <c r="E30" s="216">
        <f>SUM(E19,E20,E21,E24,E25,E26)</f>
        <v>155749</v>
      </c>
      <c r="F30" s="217">
        <f>E30/C30</f>
        <v>0.933165172793941</v>
      </c>
      <c r="G30" s="217">
        <f>E30/D30</f>
        <v>1.09578217891441</v>
      </c>
      <c r="H30" s="217">
        <f t="shared" si="3"/>
        <v>0.245125392726662</v>
      </c>
    </row>
    <row r="31" s="197" customFormat="1" ht="18" customHeight="1" spans="1:5">
      <c r="A31" s="221"/>
      <c r="B31" s="222"/>
      <c r="C31" s="223"/>
      <c r="D31" s="223"/>
      <c r="E31" s="224"/>
    </row>
    <row r="32" s="200" customFormat="1" ht="12.75" customHeight="1" spans="1:5">
      <c r="A32" s="225"/>
      <c r="B32" s="226"/>
      <c r="C32" s="226"/>
      <c r="D32" s="226"/>
      <c r="E32" s="226"/>
    </row>
    <row r="33" s="197" customFormat="1" ht="18" customHeight="1" spans="1:5">
      <c r="A33" s="227"/>
      <c r="B33" s="228"/>
      <c r="C33" s="229"/>
      <c r="D33" s="229"/>
      <c r="E33" s="230"/>
    </row>
    <row r="34" s="197" customFormat="1" spans="1:5">
      <c r="A34" s="227"/>
      <c r="B34" s="228"/>
      <c r="C34" s="229"/>
      <c r="D34" s="229"/>
      <c r="E34" s="230"/>
    </row>
    <row r="35" s="197" customFormat="1" ht="13.5" customHeight="1" spans="1:5">
      <c r="A35" s="227"/>
      <c r="B35" s="228"/>
      <c r="C35" s="229"/>
      <c r="D35" s="229"/>
      <c r="E35" s="230"/>
    </row>
    <row r="36" s="197" customFormat="1" ht="0.75" hidden="1" customHeight="1" spans="1:5">
      <c r="A36" s="227"/>
      <c r="B36" s="228"/>
      <c r="C36" s="229"/>
      <c r="D36" s="229"/>
      <c r="E36" s="230"/>
    </row>
    <row r="37" s="197" customFormat="1" ht="0.75" hidden="1" customHeight="1" spans="1:5">
      <c r="A37" s="231" t="s">
        <v>132</v>
      </c>
      <c r="B37" s="201"/>
      <c r="C37" s="232"/>
      <c r="D37" s="232"/>
      <c r="E37" s="233"/>
    </row>
    <row r="38" s="197" customFormat="1" ht="15.75" hidden="1" spans="1:5">
      <c r="A38" s="234"/>
      <c r="B38" s="232"/>
      <c r="C38" s="232"/>
      <c r="D38" s="232"/>
      <c r="E38" s="233"/>
    </row>
    <row r="39" s="197" customFormat="1" ht="15.75" hidden="1" spans="1:5">
      <c r="A39" s="231" t="s">
        <v>133</v>
      </c>
      <c r="B39" s="201"/>
      <c r="C39" s="232"/>
      <c r="D39" s="232"/>
      <c r="E39" s="233"/>
    </row>
    <row r="40" s="197" customFormat="1" ht="15.75" hidden="1" spans="1:5">
      <c r="A40" s="234"/>
      <c r="B40" s="232"/>
      <c r="C40" s="232"/>
      <c r="D40" s="232"/>
      <c r="E40" s="233"/>
    </row>
    <row r="41" s="197" customFormat="1" ht="15.75" hidden="1" spans="1:5">
      <c r="A41" s="234"/>
      <c r="B41" s="232"/>
      <c r="C41" s="232"/>
      <c r="D41" s="232"/>
      <c r="E41" s="233"/>
    </row>
    <row r="42" s="197" customFormat="1" spans="1:5">
      <c r="A42" s="235"/>
      <c r="B42" s="236"/>
      <c r="C42" s="228"/>
      <c r="D42" s="228"/>
      <c r="E42" s="237"/>
    </row>
    <row r="43" s="197" customFormat="1" spans="1:5">
      <c r="A43" s="235"/>
      <c r="B43" s="236"/>
      <c r="C43" s="228"/>
      <c r="D43" s="228"/>
      <c r="E43" s="237"/>
    </row>
    <row r="44" s="197" customFormat="1" spans="1:5">
      <c r="A44" s="235"/>
      <c r="B44" s="236"/>
      <c r="C44" s="228"/>
      <c r="D44" s="228"/>
      <c r="E44" s="237"/>
    </row>
    <row r="45" s="197" customFormat="1" spans="1:5">
      <c r="A45" s="235"/>
      <c r="B45" s="236"/>
      <c r="C45" s="228"/>
      <c r="D45" s="228"/>
      <c r="E45" s="237"/>
    </row>
    <row r="46" s="197" customFormat="1" spans="1:5">
      <c r="A46" s="235"/>
      <c r="B46" s="236"/>
      <c r="C46" s="228"/>
      <c r="D46" s="228"/>
      <c r="E46" s="237"/>
    </row>
    <row r="47" s="197" customFormat="1" spans="1:5">
      <c r="A47" s="235"/>
      <c r="B47" s="236"/>
      <c r="C47" s="228"/>
      <c r="D47" s="228"/>
      <c r="E47" s="237"/>
    </row>
    <row r="48" s="197" customFormat="1" spans="1:5">
      <c r="A48" s="235"/>
      <c r="B48" s="236"/>
      <c r="C48" s="228"/>
      <c r="D48" s="228"/>
      <c r="E48" s="237"/>
    </row>
    <row r="49" s="197" customFormat="1" spans="1:5">
      <c r="A49" s="235"/>
      <c r="B49" s="236"/>
      <c r="C49" s="228"/>
      <c r="D49" s="228"/>
      <c r="E49" s="237"/>
    </row>
    <row r="50" s="197" customFormat="1" spans="1:5">
      <c r="A50" s="235"/>
      <c r="B50" s="236"/>
      <c r="C50" s="228"/>
      <c r="D50" s="228"/>
      <c r="E50" s="237"/>
    </row>
    <row r="51" s="197" customFormat="1" spans="1:5">
      <c r="A51" s="235"/>
      <c r="B51" s="236"/>
      <c r="C51" s="228"/>
      <c r="D51" s="228"/>
      <c r="E51" s="237"/>
    </row>
    <row r="52" s="197" customFormat="1" spans="1:5">
      <c r="A52" s="235"/>
      <c r="B52" s="236"/>
      <c r="C52" s="228"/>
      <c r="D52" s="228"/>
      <c r="E52" s="237"/>
    </row>
    <row r="53" s="197" customFormat="1" spans="1:5">
      <c r="A53" s="235"/>
      <c r="B53" s="236"/>
      <c r="C53" s="228"/>
      <c r="D53" s="228"/>
      <c r="E53" s="237"/>
    </row>
    <row r="54" s="197" customFormat="1" spans="1:5">
      <c r="A54" s="235"/>
      <c r="B54" s="236"/>
      <c r="C54" s="228"/>
      <c r="D54" s="228"/>
      <c r="E54" s="237"/>
    </row>
    <row r="55" s="197" customFormat="1" spans="1:5">
      <c r="A55" s="235"/>
      <c r="B55" s="236"/>
      <c r="C55" s="236"/>
      <c r="D55" s="236"/>
      <c r="E55" s="238"/>
    </row>
    <row r="56" s="197" customFormat="1" spans="1:5">
      <c r="A56" s="235"/>
      <c r="B56" s="236"/>
      <c r="C56" s="236"/>
      <c r="D56" s="236"/>
      <c r="E56" s="238"/>
    </row>
    <row r="57" s="197" customFormat="1" spans="1:5">
      <c r="A57" s="235"/>
      <c r="B57" s="236"/>
      <c r="C57" s="236"/>
      <c r="D57" s="236"/>
      <c r="E57" s="238"/>
    </row>
    <row r="58" s="197" customFormat="1" spans="1:5">
      <c r="A58" s="235"/>
      <c r="B58" s="236"/>
      <c r="C58" s="236"/>
      <c r="D58" s="236"/>
      <c r="E58" s="238"/>
    </row>
    <row r="59" s="197" customFormat="1" spans="1:5">
      <c r="A59" s="235"/>
      <c r="B59" s="236"/>
      <c r="C59" s="236"/>
      <c r="D59" s="236"/>
      <c r="E59" s="238"/>
    </row>
    <row r="60" s="197" customFormat="1" spans="1:5">
      <c r="A60" s="235"/>
      <c r="B60" s="236"/>
      <c r="C60" s="236"/>
      <c r="D60" s="236"/>
      <c r="E60" s="238"/>
    </row>
    <row r="61" s="197" customFormat="1" spans="1:5">
      <c r="A61" s="235"/>
      <c r="B61" s="236"/>
      <c r="C61" s="236"/>
      <c r="D61" s="236"/>
      <c r="E61" s="238"/>
    </row>
    <row r="62" s="197" customFormat="1" spans="1:5">
      <c r="A62" s="235"/>
      <c r="B62" s="236"/>
      <c r="C62" s="236"/>
      <c r="D62" s="236"/>
      <c r="E62" s="238"/>
    </row>
    <row r="63" s="197" customFormat="1" spans="1:5">
      <c r="A63" s="235"/>
      <c r="B63" s="236"/>
      <c r="C63" s="236"/>
      <c r="D63" s="236"/>
      <c r="E63" s="238"/>
    </row>
    <row r="64" s="197" customFormat="1" spans="1:5">
      <c r="A64" s="235"/>
      <c r="B64" s="236"/>
      <c r="C64" s="236"/>
      <c r="D64" s="236"/>
      <c r="E64" s="238"/>
    </row>
    <row r="65" s="197" customFormat="1" spans="1:5">
      <c r="A65" s="235"/>
      <c r="B65" s="236"/>
      <c r="C65" s="236"/>
      <c r="D65" s="236"/>
      <c r="E65" s="238"/>
    </row>
    <row r="66" s="197" customFormat="1" spans="1:5">
      <c r="A66" s="235"/>
      <c r="B66" s="236"/>
      <c r="C66" s="236"/>
      <c r="D66" s="236"/>
      <c r="E66" s="238"/>
    </row>
    <row r="67" s="197" customFormat="1" spans="1:5">
      <c r="A67" s="235"/>
      <c r="B67" s="236"/>
      <c r="C67" s="236"/>
      <c r="D67" s="236"/>
      <c r="E67" s="238"/>
    </row>
    <row r="68" s="197" customFormat="1" spans="1:5">
      <c r="A68" s="235"/>
      <c r="B68" s="236"/>
      <c r="C68" s="236"/>
      <c r="D68" s="236"/>
      <c r="E68" s="238"/>
    </row>
    <row r="69" s="197" customFormat="1" spans="1:5">
      <c r="A69" s="235"/>
      <c r="B69" s="236"/>
      <c r="C69" s="236"/>
      <c r="D69" s="236"/>
      <c r="E69" s="238"/>
    </row>
    <row r="70" s="197" customFormat="1" spans="1:5">
      <c r="A70" s="235"/>
      <c r="B70" s="236"/>
      <c r="C70" s="236"/>
      <c r="D70" s="236"/>
      <c r="E70" s="238"/>
    </row>
    <row r="71" s="197" customFormat="1" spans="1:5">
      <c r="A71" s="235"/>
      <c r="B71" s="236"/>
      <c r="C71" s="236"/>
      <c r="D71" s="236"/>
      <c r="E71" s="238"/>
    </row>
    <row r="72" s="197" customFormat="1" spans="1:5">
      <c r="A72" s="235"/>
      <c r="B72" s="236"/>
      <c r="C72" s="236"/>
      <c r="D72" s="236"/>
      <c r="E72" s="238"/>
    </row>
    <row r="73" s="197" customFormat="1" spans="1:5">
      <c r="A73" s="235"/>
      <c r="B73" s="236"/>
      <c r="C73" s="236"/>
      <c r="D73" s="236"/>
      <c r="E73" s="238"/>
    </row>
    <row r="74" s="197" customFormat="1" spans="1:5">
      <c r="A74" s="235"/>
      <c r="B74" s="236"/>
      <c r="C74" s="236"/>
      <c r="D74" s="236"/>
      <c r="E74" s="238"/>
    </row>
    <row r="75" s="197" customFormat="1" spans="1:5">
      <c r="A75" s="235"/>
      <c r="B75" s="236"/>
      <c r="C75" s="236"/>
      <c r="D75" s="236"/>
      <c r="E75" s="238"/>
    </row>
    <row r="76" s="197" customFormat="1" spans="1:5">
      <c r="A76" s="235"/>
      <c r="B76" s="236"/>
      <c r="C76" s="236"/>
      <c r="D76" s="236"/>
      <c r="E76" s="238"/>
    </row>
    <row r="77" s="197" customFormat="1" spans="1:5">
      <c r="A77" s="235"/>
      <c r="B77" s="236"/>
      <c r="C77" s="236"/>
      <c r="D77" s="236"/>
      <c r="E77" s="238"/>
    </row>
    <row r="78" s="197" customFormat="1" spans="1:5">
      <c r="A78" s="235"/>
      <c r="B78" s="236"/>
      <c r="C78" s="236"/>
      <c r="D78" s="236"/>
      <c r="E78" s="238"/>
    </row>
    <row r="79" s="197" customFormat="1" spans="1:5">
      <c r="A79" s="235"/>
      <c r="B79" s="236"/>
      <c r="C79" s="236"/>
      <c r="D79" s="236"/>
      <c r="E79" s="238"/>
    </row>
    <row r="80" s="197" customFormat="1" spans="1:5">
      <c r="A80" s="235"/>
      <c r="B80" s="236"/>
      <c r="C80" s="236"/>
      <c r="D80" s="236"/>
      <c r="E80" s="238"/>
    </row>
    <row r="81" s="197" customFormat="1" spans="1:5">
      <c r="A81" s="235"/>
      <c r="B81" s="236"/>
      <c r="C81" s="236"/>
      <c r="D81" s="236"/>
      <c r="E81" s="238"/>
    </row>
    <row r="82" s="197" customFormat="1" spans="1:5">
      <c r="A82" s="235"/>
      <c r="B82" s="236"/>
      <c r="C82" s="236"/>
      <c r="D82" s="236"/>
      <c r="E82" s="238"/>
    </row>
    <row r="83" s="197" customFormat="1" spans="1:5">
      <c r="A83" s="235"/>
      <c r="B83" s="236"/>
      <c r="C83" s="236"/>
      <c r="D83" s="236"/>
      <c r="E83" s="238"/>
    </row>
    <row r="84" s="197" customFormat="1" spans="1:5">
      <c r="A84" s="235"/>
      <c r="B84" s="236"/>
      <c r="C84" s="236"/>
      <c r="D84" s="236"/>
      <c r="E84" s="238"/>
    </row>
    <row r="85" s="197" customFormat="1" spans="1:5">
      <c r="A85" s="235"/>
      <c r="B85" s="236"/>
      <c r="C85" s="236"/>
      <c r="D85" s="236"/>
      <c r="E85" s="238"/>
    </row>
    <row r="86" s="197" customFormat="1" spans="1:5">
      <c r="A86" s="235"/>
      <c r="B86" s="236"/>
      <c r="C86" s="236"/>
      <c r="D86" s="236"/>
      <c r="E86" s="238"/>
    </row>
    <row r="87" s="197" customFormat="1" spans="1:5">
      <c r="A87" s="235"/>
      <c r="B87" s="236"/>
      <c r="C87" s="236"/>
      <c r="D87" s="236"/>
      <c r="E87" s="238"/>
    </row>
    <row r="88" s="197" customFormat="1" spans="1:5">
      <c r="A88" s="235"/>
      <c r="B88" s="236"/>
      <c r="C88" s="236"/>
      <c r="D88" s="236"/>
      <c r="E88" s="238"/>
    </row>
    <row r="89" s="197" customFormat="1" spans="1:5">
      <c r="A89" s="235"/>
      <c r="B89" s="236"/>
      <c r="C89" s="236"/>
      <c r="D89" s="236"/>
      <c r="E89" s="238"/>
    </row>
    <row r="90" s="197" customFormat="1" spans="1:5">
      <c r="A90" s="235"/>
      <c r="B90" s="236"/>
      <c r="C90" s="236"/>
      <c r="D90" s="236"/>
      <c r="E90" s="238"/>
    </row>
    <row r="91" s="197" customFormat="1" spans="1:5">
      <c r="A91" s="235"/>
      <c r="B91" s="236"/>
      <c r="C91" s="236"/>
      <c r="D91" s="236"/>
      <c r="E91" s="238"/>
    </row>
    <row r="92" s="197" customFormat="1" spans="1:5">
      <c r="A92" s="235"/>
      <c r="B92" s="236"/>
      <c r="C92" s="236"/>
      <c r="D92" s="236"/>
      <c r="E92" s="238"/>
    </row>
    <row r="93" s="197" customFormat="1" spans="1:5">
      <c r="A93" s="235"/>
      <c r="B93" s="236"/>
      <c r="C93" s="236"/>
      <c r="D93" s="236"/>
      <c r="E93" s="238"/>
    </row>
    <row r="94" s="197" customFormat="1" spans="1:5">
      <c r="A94" s="235"/>
      <c r="B94" s="236"/>
      <c r="C94" s="236"/>
      <c r="D94" s="236"/>
      <c r="E94" s="238"/>
    </row>
    <row r="95" s="197" customFormat="1" spans="1:5">
      <c r="A95" s="235"/>
      <c r="B95" s="236"/>
      <c r="C95" s="236"/>
      <c r="D95" s="236"/>
      <c r="E95" s="238"/>
    </row>
    <row r="96" s="197" customFormat="1" spans="1:5">
      <c r="A96" s="235"/>
      <c r="B96" s="236"/>
      <c r="C96" s="236"/>
      <c r="D96" s="236"/>
      <c r="E96" s="238"/>
    </row>
    <row r="97" s="197" customFormat="1" spans="1:5">
      <c r="A97" s="235"/>
      <c r="B97" s="236"/>
      <c r="C97" s="236"/>
      <c r="D97" s="236"/>
      <c r="E97" s="238"/>
    </row>
    <row r="98" s="197" customFormat="1" spans="1:5">
      <c r="A98" s="235"/>
      <c r="B98" s="236"/>
      <c r="C98" s="236"/>
      <c r="D98" s="236"/>
      <c r="E98" s="238"/>
    </row>
    <row r="99" s="197" customFormat="1" spans="1:5">
      <c r="A99" s="235"/>
      <c r="B99" s="236"/>
      <c r="C99" s="236"/>
      <c r="D99" s="236"/>
      <c r="E99" s="238"/>
    </row>
    <row r="100" s="197" customFormat="1" spans="1:5">
      <c r="A100" s="235"/>
      <c r="B100" s="236"/>
      <c r="C100" s="236"/>
      <c r="D100" s="236"/>
      <c r="E100" s="238"/>
    </row>
    <row r="101" s="197" customFormat="1" spans="1:5">
      <c r="A101" s="235"/>
      <c r="B101" s="236"/>
      <c r="C101" s="236"/>
      <c r="D101" s="236"/>
      <c r="E101" s="238"/>
    </row>
    <row r="102" s="197" customFormat="1" spans="1:5">
      <c r="A102" s="235"/>
      <c r="B102" s="236"/>
      <c r="C102" s="236"/>
      <c r="D102" s="236"/>
      <c r="E102" s="238"/>
    </row>
    <row r="103" s="197" customFormat="1" spans="1:5">
      <c r="A103" s="235"/>
      <c r="B103" s="236"/>
      <c r="C103" s="236"/>
      <c r="D103" s="236"/>
      <c r="E103" s="238"/>
    </row>
    <row r="104" s="197" customFormat="1" spans="1:5">
      <c r="A104" s="235"/>
      <c r="B104" s="236"/>
      <c r="C104" s="236"/>
      <c r="D104" s="236"/>
      <c r="E104" s="238"/>
    </row>
    <row r="105" s="197" customFormat="1" spans="1:5">
      <c r="A105" s="235"/>
      <c r="B105" s="236"/>
      <c r="C105" s="236"/>
      <c r="D105" s="236"/>
      <c r="E105" s="238"/>
    </row>
    <row r="106" s="197" customFormat="1" spans="1:5">
      <c r="A106" s="235"/>
      <c r="B106" s="236"/>
      <c r="C106" s="236"/>
      <c r="D106" s="236"/>
      <c r="E106" s="238"/>
    </row>
    <row r="107" s="197" customFormat="1" spans="1:5">
      <c r="A107" s="235"/>
      <c r="B107" s="236"/>
      <c r="C107" s="236"/>
      <c r="D107" s="236"/>
      <c r="E107" s="238"/>
    </row>
    <row r="108" s="197" customFormat="1" spans="1:5">
      <c r="A108" s="235"/>
      <c r="B108" s="236"/>
      <c r="C108" s="236"/>
      <c r="D108" s="236"/>
      <c r="E108" s="238"/>
    </row>
    <row r="109" s="197" customFormat="1" spans="1:5">
      <c r="A109" s="235"/>
      <c r="B109" s="236"/>
      <c r="C109" s="236"/>
      <c r="D109" s="236"/>
      <c r="E109" s="238"/>
    </row>
    <row r="110" s="197" customFormat="1" spans="1:5">
      <c r="A110" s="235"/>
      <c r="B110" s="236"/>
      <c r="C110" s="236"/>
      <c r="D110" s="236"/>
      <c r="E110" s="238"/>
    </row>
    <row r="111" s="197" customFormat="1" spans="1:5">
      <c r="A111" s="235"/>
      <c r="B111" s="236"/>
      <c r="C111" s="236"/>
      <c r="D111" s="236"/>
      <c r="E111" s="238"/>
    </row>
    <row r="112" s="197" customFormat="1" spans="1:5">
      <c r="A112" s="235"/>
      <c r="B112" s="236"/>
      <c r="C112" s="236"/>
      <c r="D112" s="236"/>
      <c r="E112" s="238"/>
    </row>
    <row r="113" s="197" customFormat="1" spans="1:5">
      <c r="A113" s="235"/>
      <c r="B113" s="236"/>
      <c r="C113" s="236"/>
      <c r="D113" s="236"/>
      <c r="E113" s="238"/>
    </row>
    <row r="114" s="197" customFormat="1" spans="1:5">
      <c r="A114" s="235"/>
      <c r="B114" s="236"/>
      <c r="C114" s="236"/>
      <c r="D114" s="236"/>
      <c r="E114" s="238"/>
    </row>
    <row r="115" s="197" customFormat="1" spans="1:5">
      <c r="A115" s="235"/>
      <c r="B115" s="236"/>
      <c r="C115" s="236"/>
      <c r="D115" s="236"/>
      <c r="E115" s="238"/>
    </row>
    <row r="116" s="197" customFormat="1" spans="1:5">
      <c r="A116" s="235"/>
      <c r="B116" s="236"/>
      <c r="C116" s="236"/>
      <c r="D116" s="236"/>
      <c r="E116" s="238"/>
    </row>
    <row r="117" s="197" customFormat="1" spans="1:5">
      <c r="A117" s="235"/>
      <c r="B117" s="236"/>
      <c r="C117" s="236"/>
      <c r="D117" s="236"/>
      <c r="E117" s="238"/>
    </row>
    <row r="118" s="197" customFormat="1" spans="1:5">
      <c r="A118" s="235"/>
      <c r="B118" s="236"/>
      <c r="C118" s="236"/>
      <c r="D118" s="236"/>
      <c r="E118" s="238"/>
    </row>
    <row r="119" s="197" customFormat="1" spans="1:5">
      <c r="A119" s="235"/>
      <c r="B119" s="236"/>
      <c r="C119" s="236"/>
      <c r="D119" s="236"/>
      <c r="E119" s="238"/>
    </row>
    <row r="120" s="197" customFormat="1" spans="1:5">
      <c r="A120" s="235"/>
      <c r="B120" s="236"/>
      <c r="C120" s="236"/>
      <c r="D120" s="236"/>
      <c r="E120" s="238"/>
    </row>
    <row r="121" s="197" customFormat="1" spans="1:5">
      <c r="A121" s="235"/>
      <c r="B121" s="236"/>
      <c r="C121" s="236"/>
      <c r="D121" s="236"/>
      <c r="E121" s="238"/>
    </row>
    <row r="122" s="197" customFormat="1" spans="1:5">
      <c r="A122" s="235"/>
      <c r="B122" s="236"/>
      <c r="C122" s="236"/>
      <c r="D122" s="236"/>
      <c r="E122" s="238"/>
    </row>
    <row r="123" s="197" customFormat="1" spans="1:5">
      <c r="A123" s="235"/>
      <c r="B123" s="236"/>
      <c r="C123" s="236"/>
      <c r="D123" s="236"/>
      <c r="E123" s="238"/>
    </row>
    <row r="124" s="197" customFormat="1" spans="1:5">
      <c r="A124" s="235"/>
      <c r="B124" s="236"/>
      <c r="C124" s="236"/>
      <c r="D124" s="236"/>
      <c r="E124" s="238"/>
    </row>
    <row r="125" s="197" customFormat="1" spans="1:5">
      <c r="A125" s="235"/>
      <c r="B125" s="236"/>
      <c r="C125" s="236"/>
      <c r="D125" s="236"/>
      <c r="E125" s="238"/>
    </row>
    <row r="126" s="197" customFormat="1" spans="1:5">
      <c r="A126" s="235"/>
      <c r="B126" s="236"/>
      <c r="C126" s="236"/>
      <c r="D126" s="236"/>
      <c r="E126" s="238"/>
    </row>
    <row r="127" s="197" customFormat="1" spans="1:5">
      <c r="A127" s="235"/>
      <c r="B127" s="236"/>
      <c r="C127" s="236"/>
      <c r="D127" s="236"/>
      <c r="E127" s="238"/>
    </row>
    <row r="128" s="197" customFormat="1" spans="1:5">
      <c r="A128" s="235"/>
      <c r="B128" s="236"/>
      <c r="C128" s="236"/>
      <c r="D128" s="236"/>
      <c r="E128" s="238"/>
    </row>
    <row r="129" s="197" customFormat="1" spans="1:5">
      <c r="A129" s="235"/>
      <c r="B129" s="236"/>
      <c r="C129" s="236"/>
      <c r="D129" s="236"/>
      <c r="E129" s="238"/>
    </row>
    <row r="130" s="197" customFormat="1" spans="1:5">
      <c r="A130" s="235"/>
      <c r="B130" s="236"/>
      <c r="C130" s="236"/>
      <c r="D130" s="236"/>
      <c r="E130" s="238"/>
    </row>
    <row r="131" s="197" customFormat="1" spans="1:5">
      <c r="A131" s="235"/>
      <c r="B131" s="236"/>
      <c r="C131" s="236"/>
      <c r="D131" s="236"/>
      <c r="E131" s="238"/>
    </row>
    <row r="132" s="197" customFormat="1" spans="1:5">
      <c r="A132" s="235"/>
      <c r="B132" s="236"/>
      <c r="C132" s="236"/>
      <c r="D132" s="236"/>
      <c r="E132" s="238"/>
    </row>
    <row r="133" s="197" customFormat="1" spans="1:5">
      <c r="A133" s="235"/>
      <c r="B133" s="236"/>
      <c r="C133" s="236"/>
      <c r="D133" s="236"/>
      <c r="E133" s="238"/>
    </row>
    <row r="134" s="197" customFormat="1" spans="1:5">
      <c r="A134" s="235"/>
      <c r="B134" s="236"/>
      <c r="C134" s="236"/>
      <c r="D134" s="236"/>
      <c r="E134" s="238"/>
    </row>
    <row r="135" s="197" customFormat="1" spans="1:5">
      <c r="A135" s="235"/>
      <c r="B135" s="236"/>
      <c r="C135" s="236"/>
      <c r="D135" s="236"/>
      <c r="E135" s="238"/>
    </row>
    <row r="136" s="197" customFormat="1" spans="1:5">
      <c r="A136" s="235"/>
      <c r="B136" s="236"/>
      <c r="C136" s="236"/>
      <c r="D136" s="236"/>
      <c r="E136" s="238"/>
    </row>
    <row r="137" s="197" customFormat="1" spans="1:5">
      <c r="A137" s="235"/>
      <c r="B137" s="236"/>
      <c r="C137" s="236"/>
      <c r="D137" s="236"/>
      <c r="E137" s="238"/>
    </row>
    <row r="138" s="197" customFormat="1" spans="1:5">
      <c r="A138" s="235"/>
      <c r="B138" s="236"/>
      <c r="C138" s="236"/>
      <c r="D138" s="236"/>
      <c r="E138" s="238"/>
    </row>
    <row r="139" s="197" customFormat="1" spans="1:5">
      <c r="A139" s="235"/>
      <c r="B139" s="236"/>
      <c r="C139" s="236"/>
      <c r="D139" s="236"/>
      <c r="E139" s="238"/>
    </row>
    <row r="140" s="197" customFormat="1" spans="1:5">
      <c r="A140" s="235"/>
      <c r="B140" s="236"/>
      <c r="C140" s="236"/>
      <c r="D140" s="236"/>
      <c r="E140" s="238"/>
    </row>
    <row r="141" s="197" customFormat="1" spans="1:5">
      <c r="A141" s="235"/>
      <c r="B141" s="236"/>
      <c r="C141" s="236"/>
      <c r="D141" s="236"/>
      <c r="E141" s="238"/>
    </row>
    <row r="142" s="197" customFormat="1" spans="1:5">
      <c r="A142" s="235"/>
      <c r="B142" s="236"/>
      <c r="C142" s="236"/>
      <c r="D142" s="236"/>
      <c r="E142" s="238"/>
    </row>
    <row r="143" s="197" customFormat="1" spans="1:5">
      <c r="A143" s="235"/>
      <c r="B143" s="236"/>
      <c r="C143" s="236"/>
      <c r="D143" s="236"/>
      <c r="E143" s="238"/>
    </row>
    <row r="144" s="197" customFormat="1" spans="1:5">
      <c r="A144" s="235"/>
      <c r="B144" s="236"/>
      <c r="C144" s="236"/>
      <c r="D144" s="236"/>
      <c r="E144" s="238"/>
    </row>
    <row r="145" s="197" customFormat="1" spans="1:5">
      <c r="A145" s="235"/>
      <c r="B145" s="236"/>
      <c r="C145" s="236"/>
      <c r="D145" s="236"/>
      <c r="E145" s="238"/>
    </row>
    <row r="146" s="197" customFormat="1" spans="1:5">
      <c r="A146" s="235"/>
      <c r="B146" s="236"/>
      <c r="C146" s="236"/>
      <c r="D146" s="236"/>
      <c r="E146" s="238"/>
    </row>
    <row r="147" s="197" customFormat="1" spans="1:5">
      <c r="A147" s="235"/>
      <c r="B147" s="236"/>
      <c r="C147" s="236"/>
      <c r="D147" s="236"/>
      <c r="E147" s="238"/>
    </row>
    <row r="148" s="197" customFormat="1" spans="1:5">
      <c r="A148" s="235"/>
      <c r="B148" s="236"/>
      <c r="C148" s="236"/>
      <c r="D148" s="236"/>
      <c r="E148" s="238"/>
    </row>
    <row r="149" s="197" customFormat="1" spans="1:5">
      <c r="A149" s="235"/>
      <c r="B149" s="236"/>
      <c r="C149" s="236"/>
      <c r="D149" s="236"/>
      <c r="E149" s="238"/>
    </row>
    <row r="150" s="197" customFormat="1" spans="1:5">
      <c r="A150" s="235"/>
      <c r="B150" s="236"/>
      <c r="C150" s="236"/>
      <c r="D150" s="236"/>
      <c r="E150" s="238"/>
    </row>
    <row r="151" s="197" customFormat="1" spans="1:5">
      <c r="A151" s="235"/>
      <c r="B151" s="236"/>
      <c r="C151" s="236"/>
      <c r="D151" s="236"/>
      <c r="E151" s="238"/>
    </row>
    <row r="152" s="197" customFormat="1" spans="1:5">
      <c r="A152" s="235"/>
      <c r="B152" s="236"/>
      <c r="C152" s="236"/>
      <c r="D152" s="236"/>
      <c r="E152" s="238"/>
    </row>
    <row r="153" s="197" customFormat="1" spans="1:5">
      <c r="A153" s="235"/>
      <c r="B153" s="236"/>
      <c r="C153" s="236"/>
      <c r="D153" s="236"/>
      <c r="E153" s="238"/>
    </row>
    <row r="154" s="197" customFormat="1" spans="1:5">
      <c r="A154" s="235"/>
      <c r="B154" s="236"/>
      <c r="C154" s="236"/>
      <c r="D154" s="236"/>
      <c r="E154" s="238"/>
    </row>
    <row r="155" s="197" customFormat="1" spans="1:5">
      <c r="A155" s="235"/>
      <c r="B155" s="236"/>
      <c r="C155" s="236"/>
      <c r="D155" s="236"/>
      <c r="E155" s="238"/>
    </row>
    <row r="156" s="197" customFormat="1" spans="1:5">
      <c r="A156" s="235"/>
      <c r="B156" s="236"/>
      <c r="C156" s="236"/>
      <c r="D156" s="236"/>
      <c r="E156" s="238"/>
    </row>
    <row r="157" s="197" customFormat="1" spans="1:5">
      <c r="A157" s="235"/>
      <c r="B157" s="236"/>
      <c r="C157" s="236"/>
      <c r="D157" s="236"/>
      <c r="E157" s="238"/>
    </row>
    <row r="158" s="197" customFormat="1" spans="1:5">
      <c r="A158" s="235"/>
      <c r="B158" s="236"/>
      <c r="C158" s="236"/>
      <c r="D158" s="236"/>
      <c r="E158" s="238"/>
    </row>
    <row r="159" s="197" customFormat="1" spans="1:5">
      <c r="A159" s="235"/>
      <c r="B159" s="236"/>
      <c r="C159" s="236"/>
      <c r="D159" s="236"/>
      <c r="E159" s="238"/>
    </row>
    <row r="160" s="197" customFormat="1" spans="1:5">
      <c r="A160" s="235"/>
      <c r="B160" s="236"/>
      <c r="C160" s="236"/>
      <c r="D160" s="236"/>
      <c r="E160" s="238"/>
    </row>
    <row r="161" s="197" customFormat="1" spans="1:5">
      <c r="A161" s="235"/>
      <c r="B161" s="236"/>
      <c r="C161" s="236"/>
      <c r="D161" s="236"/>
      <c r="E161" s="238"/>
    </row>
    <row r="162" s="197" customFormat="1" spans="1:5">
      <c r="A162" s="235"/>
      <c r="B162" s="236"/>
      <c r="C162" s="236"/>
      <c r="D162" s="236"/>
      <c r="E162" s="238"/>
    </row>
    <row r="163" s="197" customFormat="1" spans="1:5">
      <c r="A163" s="235"/>
      <c r="B163" s="236"/>
      <c r="C163" s="236"/>
      <c r="D163" s="236"/>
      <c r="E163" s="238"/>
    </row>
    <row r="164" s="197" customFormat="1" spans="1:5">
      <c r="A164" s="235"/>
      <c r="B164" s="236"/>
      <c r="C164" s="236"/>
      <c r="D164" s="236"/>
      <c r="E164" s="238"/>
    </row>
    <row r="165" s="197" customFormat="1" spans="1:5">
      <c r="A165" s="235"/>
      <c r="B165" s="236"/>
      <c r="C165" s="236"/>
      <c r="D165" s="236"/>
      <c r="E165" s="238"/>
    </row>
    <row r="166" s="197" customFormat="1" spans="1:5">
      <c r="A166" s="235"/>
      <c r="B166" s="236"/>
      <c r="C166" s="236"/>
      <c r="D166" s="236"/>
      <c r="E166" s="238"/>
    </row>
    <row r="167" s="197" customFormat="1" spans="1:5">
      <c r="A167" s="235"/>
      <c r="B167" s="236"/>
      <c r="C167" s="236"/>
      <c r="D167" s="236"/>
      <c r="E167" s="238"/>
    </row>
    <row r="168" s="197" customFormat="1" spans="1:5">
      <c r="A168" s="235"/>
      <c r="B168" s="236"/>
      <c r="C168" s="236"/>
      <c r="D168" s="236"/>
      <c r="E168" s="238"/>
    </row>
    <row r="169" s="197" customFormat="1" spans="1:5">
      <c r="A169" s="235"/>
      <c r="B169" s="236"/>
      <c r="C169" s="236"/>
      <c r="D169" s="236"/>
      <c r="E169" s="238"/>
    </row>
    <row r="170" s="197" customFormat="1" spans="1:5">
      <c r="A170" s="235"/>
      <c r="B170" s="236"/>
      <c r="C170" s="236"/>
      <c r="D170" s="236"/>
      <c r="E170" s="238"/>
    </row>
    <row r="171" s="197" customFormat="1" spans="1:5">
      <c r="A171" s="235"/>
      <c r="B171" s="236"/>
      <c r="C171" s="236"/>
      <c r="D171" s="236"/>
      <c r="E171" s="238"/>
    </row>
    <row r="172" s="197" customFormat="1" spans="1:5">
      <c r="A172" s="235"/>
      <c r="B172" s="236"/>
      <c r="C172" s="236"/>
      <c r="D172" s="236"/>
      <c r="E172" s="238"/>
    </row>
    <row r="173" s="197" customFormat="1" spans="1:5">
      <c r="A173" s="235"/>
      <c r="B173" s="236"/>
      <c r="C173" s="236"/>
      <c r="D173" s="236"/>
      <c r="E173" s="238"/>
    </row>
    <row r="174" s="197" customFormat="1" spans="1:5">
      <c r="A174" s="235"/>
      <c r="B174" s="236"/>
      <c r="C174" s="236"/>
      <c r="D174" s="236"/>
      <c r="E174" s="238"/>
    </row>
    <row r="175" s="197" customFormat="1" spans="1:5">
      <c r="A175" s="235"/>
      <c r="B175" s="236"/>
      <c r="C175" s="236"/>
      <c r="D175" s="236"/>
      <c r="E175" s="238"/>
    </row>
    <row r="176" s="197" customFormat="1" spans="1:5">
      <c r="A176" s="235"/>
      <c r="B176" s="236"/>
      <c r="C176" s="236"/>
      <c r="D176" s="236"/>
      <c r="E176" s="238"/>
    </row>
    <row r="177" s="197" customFormat="1" spans="1:5">
      <c r="A177" s="235"/>
      <c r="B177" s="236"/>
      <c r="C177" s="236"/>
      <c r="D177" s="236"/>
      <c r="E177" s="238"/>
    </row>
    <row r="178" s="197" customFormat="1" spans="1:5">
      <c r="A178" s="235"/>
      <c r="B178" s="236"/>
      <c r="C178" s="236"/>
      <c r="D178" s="236"/>
      <c r="E178" s="238"/>
    </row>
    <row r="179" s="197" customFormat="1" spans="1:5">
      <c r="A179" s="235"/>
      <c r="B179" s="236"/>
      <c r="C179" s="236"/>
      <c r="D179" s="236"/>
      <c r="E179" s="238"/>
    </row>
    <row r="180" s="197" customFormat="1" spans="1:5">
      <c r="A180" s="235"/>
      <c r="B180" s="236"/>
      <c r="C180" s="236"/>
      <c r="D180" s="236"/>
      <c r="E180" s="238"/>
    </row>
    <row r="181" s="197" customFormat="1" spans="1:5">
      <c r="A181" s="235"/>
      <c r="B181" s="236"/>
      <c r="C181" s="236"/>
      <c r="D181" s="236"/>
      <c r="E181" s="238"/>
    </row>
    <row r="182" s="197" customFormat="1" spans="1:5">
      <c r="A182" s="235"/>
      <c r="B182" s="236"/>
      <c r="C182" s="236"/>
      <c r="D182" s="236"/>
      <c r="E182" s="238"/>
    </row>
    <row r="183" s="197" customFormat="1" spans="1:5">
      <c r="A183" s="235"/>
      <c r="B183" s="236"/>
      <c r="C183" s="236"/>
      <c r="D183" s="236"/>
      <c r="E183" s="238"/>
    </row>
    <row r="184" s="197" customFormat="1" spans="1:5">
      <c r="A184" s="235"/>
      <c r="B184" s="236"/>
      <c r="C184" s="236"/>
      <c r="D184" s="236"/>
      <c r="E184" s="238"/>
    </row>
    <row r="185" s="197" customFormat="1" spans="1:5">
      <c r="A185" s="235"/>
      <c r="B185" s="236"/>
      <c r="C185" s="236"/>
      <c r="D185" s="236"/>
      <c r="E185" s="238"/>
    </row>
    <row r="186" s="197" customFormat="1" spans="1:5">
      <c r="A186" s="235"/>
      <c r="B186" s="236"/>
      <c r="C186" s="236"/>
      <c r="D186" s="236"/>
      <c r="E186" s="238"/>
    </row>
    <row r="187" s="197" customFormat="1" spans="1:5">
      <c r="A187" s="235"/>
      <c r="B187" s="236"/>
      <c r="C187" s="236"/>
      <c r="D187" s="236"/>
      <c r="E187" s="238"/>
    </row>
    <row r="188" s="197" customFormat="1" spans="1:5">
      <c r="A188" s="235"/>
      <c r="B188" s="236"/>
      <c r="C188" s="236"/>
      <c r="D188" s="236"/>
      <c r="E188" s="238"/>
    </row>
    <row r="189" s="197" customFormat="1" spans="1:5">
      <c r="A189" s="235"/>
      <c r="B189" s="236"/>
      <c r="C189" s="236"/>
      <c r="D189" s="236"/>
      <c r="E189" s="238"/>
    </row>
    <row r="190" s="197" customFormat="1" spans="1:5">
      <c r="A190" s="235"/>
      <c r="B190" s="236"/>
      <c r="C190" s="236"/>
      <c r="D190" s="236"/>
      <c r="E190" s="238"/>
    </row>
    <row r="191" s="197" customFormat="1" spans="1:5">
      <c r="A191" s="235"/>
      <c r="B191" s="236"/>
      <c r="C191" s="236"/>
      <c r="D191" s="236"/>
      <c r="E191" s="238"/>
    </row>
    <row r="192" s="197" customFormat="1" spans="1:5">
      <c r="A192" s="235"/>
      <c r="B192" s="236"/>
      <c r="C192" s="236"/>
      <c r="D192" s="236"/>
      <c r="E192" s="238"/>
    </row>
    <row r="193" s="197" customFormat="1" spans="1:5">
      <c r="A193" s="235"/>
      <c r="B193" s="236"/>
      <c r="C193" s="236"/>
      <c r="D193" s="236"/>
      <c r="E193" s="238"/>
    </row>
    <row r="194" s="197" customFormat="1" spans="1:5">
      <c r="A194" s="235"/>
      <c r="B194" s="236"/>
      <c r="C194" s="236"/>
      <c r="D194" s="236"/>
      <c r="E194" s="238"/>
    </row>
    <row r="195" s="197" customFormat="1" spans="1:5">
      <c r="A195" s="235"/>
      <c r="B195" s="236"/>
      <c r="C195" s="236"/>
      <c r="D195" s="236"/>
      <c r="E195" s="238"/>
    </row>
    <row r="196" s="197" customFormat="1" spans="1:5">
      <c r="A196" s="235"/>
      <c r="B196" s="236"/>
      <c r="C196" s="236"/>
      <c r="D196" s="236"/>
      <c r="E196" s="238"/>
    </row>
    <row r="197" s="197" customFormat="1" spans="1:5">
      <c r="A197" s="235"/>
      <c r="B197" s="236"/>
      <c r="C197" s="236"/>
      <c r="D197" s="236"/>
      <c r="E197" s="238"/>
    </row>
    <row r="198" s="197" customFormat="1" spans="1:5">
      <c r="A198" s="235"/>
      <c r="B198" s="236"/>
      <c r="C198" s="236"/>
      <c r="D198" s="236"/>
      <c r="E198" s="238"/>
    </row>
    <row r="199" s="197" customFormat="1" spans="1:5">
      <c r="A199" s="235"/>
      <c r="B199" s="236"/>
      <c r="C199" s="236"/>
      <c r="D199" s="236"/>
      <c r="E199" s="238"/>
    </row>
    <row r="200" s="197" customFormat="1" spans="1:5">
      <c r="A200" s="235"/>
      <c r="B200" s="236"/>
      <c r="C200" s="236"/>
      <c r="D200" s="236"/>
      <c r="E200" s="238"/>
    </row>
    <row r="201" s="197" customFormat="1" spans="1:5">
      <c r="A201" s="235"/>
      <c r="B201" s="236"/>
      <c r="C201" s="236"/>
      <c r="D201" s="236"/>
      <c r="E201" s="238"/>
    </row>
    <row r="202" s="197" customFormat="1" spans="1:5">
      <c r="A202" s="235"/>
      <c r="B202" s="236"/>
      <c r="C202" s="236"/>
      <c r="D202" s="236"/>
      <c r="E202" s="238"/>
    </row>
    <row r="203" s="197" customFormat="1" spans="1:5">
      <c r="A203" s="235"/>
      <c r="B203" s="236"/>
      <c r="C203" s="236"/>
      <c r="D203" s="236"/>
      <c r="E203" s="238"/>
    </row>
    <row r="204" s="197" customFormat="1" spans="1:5">
      <c r="A204" s="235"/>
      <c r="B204" s="236"/>
      <c r="C204" s="236"/>
      <c r="D204" s="236"/>
      <c r="E204" s="238"/>
    </row>
    <row r="205" s="197" customFormat="1" spans="1:5">
      <c r="A205" s="235"/>
      <c r="B205" s="236"/>
      <c r="C205" s="236"/>
      <c r="D205" s="236"/>
      <c r="E205" s="238"/>
    </row>
    <row r="206" s="197" customFormat="1" spans="1:5">
      <c r="A206" s="235"/>
      <c r="B206" s="236"/>
      <c r="C206" s="236"/>
      <c r="D206" s="236"/>
      <c r="E206" s="238"/>
    </row>
    <row r="207" s="197" customFormat="1" spans="1:5">
      <c r="A207" s="235"/>
      <c r="B207" s="236"/>
      <c r="C207" s="236"/>
      <c r="D207" s="236"/>
      <c r="E207" s="238"/>
    </row>
    <row r="208" s="197" customFormat="1" spans="1:5">
      <c r="A208" s="235"/>
      <c r="B208" s="236"/>
      <c r="C208" s="236"/>
      <c r="D208" s="236"/>
      <c r="E208" s="238"/>
    </row>
    <row r="209" s="197" customFormat="1" spans="1:5">
      <c r="A209" s="235"/>
      <c r="B209" s="236"/>
      <c r="C209" s="236"/>
      <c r="D209" s="236"/>
      <c r="E209" s="238"/>
    </row>
    <row r="210" s="197" customFormat="1" spans="1:5">
      <c r="A210" s="235"/>
      <c r="B210" s="236"/>
      <c r="C210" s="236"/>
      <c r="D210" s="236"/>
      <c r="E210" s="238"/>
    </row>
    <row r="211" s="197" customFormat="1" spans="1:5">
      <c r="A211" s="235"/>
      <c r="B211" s="236"/>
      <c r="C211" s="236"/>
      <c r="D211" s="236"/>
      <c r="E211" s="238"/>
    </row>
    <row r="212" s="197" customFormat="1" spans="1:5">
      <c r="A212" s="235"/>
      <c r="B212" s="236"/>
      <c r="C212" s="236"/>
      <c r="D212" s="236"/>
      <c r="E212" s="238"/>
    </row>
    <row r="213" s="197" customFormat="1" spans="1:5">
      <c r="A213" s="235"/>
      <c r="B213" s="236"/>
      <c r="C213" s="236"/>
      <c r="D213" s="236"/>
      <c r="E213" s="238"/>
    </row>
    <row r="214" s="197" customFormat="1" spans="1:5">
      <c r="A214" s="235"/>
      <c r="B214" s="236"/>
      <c r="C214" s="236"/>
      <c r="D214" s="236"/>
      <c r="E214" s="238"/>
    </row>
    <row r="215" s="197" customFormat="1" spans="1:5">
      <c r="A215" s="235"/>
      <c r="B215" s="236"/>
      <c r="C215" s="236"/>
      <c r="D215" s="236"/>
      <c r="E215" s="238"/>
    </row>
    <row r="216" s="197" customFormat="1" spans="1:5">
      <c r="A216" s="235"/>
      <c r="B216" s="236"/>
      <c r="C216" s="236"/>
      <c r="D216" s="236"/>
      <c r="E216" s="238"/>
    </row>
    <row r="217" s="197" customFormat="1" spans="1:5">
      <c r="A217" s="235"/>
      <c r="B217" s="236"/>
      <c r="C217" s="236"/>
      <c r="D217" s="236"/>
      <c r="E217" s="238"/>
    </row>
    <row r="218" s="197" customFormat="1" spans="1:5">
      <c r="A218" s="235"/>
      <c r="B218" s="236"/>
      <c r="C218" s="236"/>
      <c r="D218" s="236"/>
      <c r="E218" s="238"/>
    </row>
    <row r="219" s="197" customFormat="1" spans="1:5">
      <c r="A219" s="235"/>
      <c r="B219" s="236"/>
      <c r="C219" s="236"/>
      <c r="D219" s="236"/>
      <c r="E219" s="238"/>
    </row>
    <row r="220" s="197" customFormat="1" spans="1:5">
      <c r="A220" s="235"/>
      <c r="B220" s="236"/>
      <c r="C220" s="236"/>
      <c r="D220" s="236"/>
      <c r="E220" s="238"/>
    </row>
    <row r="221" s="197" customFormat="1" spans="1:5">
      <c r="A221" s="235"/>
      <c r="B221" s="236"/>
      <c r="C221" s="236"/>
      <c r="D221" s="236"/>
      <c r="E221" s="238"/>
    </row>
    <row r="222" s="197" customFormat="1" spans="1:5">
      <c r="A222" s="235"/>
      <c r="B222" s="236"/>
      <c r="C222" s="236"/>
      <c r="D222" s="236"/>
      <c r="E222" s="238"/>
    </row>
    <row r="223" s="197" customFormat="1" spans="1:5">
      <c r="A223" s="235"/>
      <c r="B223" s="236"/>
      <c r="C223" s="236"/>
      <c r="D223" s="236"/>
      <c r="E223" s="238"/>
    </row>
    <row r="224" s="197" customFormat="1" spans="1:5">
      <c r="A224" s="235"/>
      <c r="B224" s="236"/>
      <c r="C224" s="236"/>
      <c r="D224" s="236"/>
      <c r="E224" s="238"/>
    </row>
  </sheetData>
  <sheetProtection selectLockedCells="1" selectUnlockedCells="1"/>
  <mergeCells count="11">
    <mergeCell ref="C4:H4"/>
    <mergeCell ref="A32:E32"/>
    <mergeCell ref="A4:A6"/>
    <mergeCell ref="B5:B6"/>
    <mergeCell ref="C5:C6"/>
    <mergeCell ref="D5:D6"/>
    <mergeCell ref="E5:E6"/>
    <mergeCell ref="F5:F6"/>
    <mergeCell ref="G5:G6"/>
    <mergeCell ref="H5:H6"/>
    <mergeCell ref="A1:H2"/>
  </mergeCells>
  <printOptions horizontalCentered="1"/>
  <pageMargins left="0.901388888888889" right="0.751388888888889" top="0.707638888888889" bottom="0.427777777777778" header="0.349305555555556" footer="0.279166666666667"/>
  <pageSetup paperSize="9" scale="95" firstPageNumber="12" orientation="landscape" useFirstPageNumber="1" horizontalDpi="600" verticalDpi="600"/>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8"/>
  <sheetViews>
    <sheetView showZeros="0" workbookViewId="0">
      <pane ySplit="6" topLeftCell="A83" activePane="bottomLeft" state="frozen"/>
      <selection/>
      <selection pane="bottomLeft" activeCell="E101" sqref="E101"/>
    </sheetView>
  </sheetViews>
  <sheetFormatPr defaultColWidth="9" defaultRowHeight="14.25" outlineLevelCol="7"/>
  <cols>
    <col min="1" max="1" width="50.875" style="153" customWidth="1"/>
    <col min="2" max="2" width="12" style="154" customWidth="1"/>
    <col min="3" max="4" width="11" style="155" customWidth="1"/>
    <col min="5" max="5" width="10.75" style="156" customWidth="1"/>
    <col min="6" max="6" width="10.25" style="153" customWidth="1"/>
    <col min="7" max="7" width="10.5" style="153" customWidth="1"/>
    <col min="8" max="8" width="11.875" style="153" customWidth="1"/>
    <col min="9" max="16384" width="9" style="153"/>
  </cols>
  <sheetData>
    <row r="1" ht="24.75" customHeight="1" spans="1:8">
      <c r="A1" s="157" t="s">
        <v>10</v>
      </c>
      <c r="B1" s="158"/>
      <c r="C1" s="157"/>
      <c r="D1" s="157"/>
      <c r="E1" s="157"/>
      <c r="F1" s="157"/>
      <c r="G1" s="157"/>
      <c r="H1" s="157"/>
    </row>
    <row r="2" ht="20.25" customHeight="1" spans="1:8">
      <c r="A2" s="157"/>
      <c r="B2" s="158"/>
      <c r="C2" s="157"/>
      <c r="D2" s="157"/>
      <c r="E2" s="157"/>
      <c r="F2" s="157"/>
      <c r="G2" s="157"/>
      <c r="H2" s="157"/>
    </row>
    <row r="3" ht="16.5" customHeight="1" spans="1:8">
      <c r="A3" s="159"/>
      <c r="B3" s="160"/>
      <c r="C3" s="159"/>
      <c r="E3" s="161"/>
      <c r="F3" s="93"/>
      <c r="G3" s="93"/>
      <c r="H3" s="93" t="s">
        <v>26</v>
      </c>
    </row>
    <row r="4" s="151" customFormat="1" ht="16.5" customHeight="1" spans="1:8">
      <c r="A4" s="162" t="s">
        <v>347</v>
      </c>
      <c r="B4" s="163" t="s">
        <v>136</v>
      </c>
      <c r="C4" s="138" t="s">
        <v>137</v>
      </c>
      <c r="D4" s="139"/>
      <c r="E4" s="139"/>
      <c r="F4" s="139"/>
      <c r="G4" s="139"/>
      <c r="H4" s="139"/>
    </row>
    <row r="5" s="151" customFormat="1" customHeight="1" spans="1:8">
      <c r="A5" s="164"/>
      <c r="B5" s="163" t="s">
        <v>348</v>
      </c>
      <c r="C5" s="138" t="s">
        <v>139</v>
      </c>
      <c r="D5" s="165" t="s">
        <v>140</v>
      </c>
      <c r="E5" s="165" t="s">
        <v>141</v>
      </c>
      <c r="F5" s="165" t="s">
        <v>34</v>
      </c>
      <c r="G5" s="165" t="s">
        <v>35</v>
      </c>
      <c r="H5" s="166" t="s">
        <v>142</v>
      </c>
    </row>
    <row r="6" s="151" customFormat="1" customHeight="1" spans="1:8">
      <c r="A6" s="164"/>
      <c r="B6" s="163"/>
      <c r="C6" s="138"/>
      <c r="D6" s="165"/>
      <c r="E6" s="165"/>
      <c r="F6" s="165"/>
      <c r="G6" s="165"/>
      <c r="H6" s="166"/>
    </row>
    <row r="7" s="152" customFormat="1" ht="18" customHeight="1" spans="1:8">
      <c r="A7" s="167" t="s">
        <v>349</v>
      </c>
      <c r="B7" s="168">
        <f>SUM(B8,B12)</f>
        <v>61</v>
      </c>
      <c r="C7" s="169"/>
      <c r="D7" s="170">
        <f>SUM(D8:D11)</f>
        <v>0</v>
      </c>
      <c r="E7" s="170"/>
      <c r="F7" s="171"/>
      <c r="G7" s="171"/>
      <c r="H7" s="171">
        <f>(E7-B7)/B7</f>
        <v>-1</v>
      </c>
    </row>
    <row r="8" ht="18" customHeight="1" spans="1:8">
      <c r="A8" s="172" t="s">
        <v>350</v>
      </c>
      <c r="B8" s="173">
        <f>SUM(B9:B11)</f>
        <v>52</v>
      </c>
      <c r="C8" s="174"/>
      <c r="D8" s="175"/>
      <c r="E8" s="175"/>
      <c r="F8" s="176"/>
      <c r="G8" s="176"/>
      <c r="H8" s="176">
        <f>(E8-B8)/B8</f>
        <v>-1</v>
      </c>
    </row>
    <row r="9" s="153" customFormat="1" ht="18" customHeight="1" spans="1:8">
      <c r="A9" s="177" t="s">
        <v>351</v>
      </c>
      <c r="B9" s="178">
        <v>32</v>
      </c>
      <c r="C9" s="179"/>
      <c r="D9" s="179"/>
      <c r="E9" s="179"/>
      <c r="F9" s="176"/>
      <c r="G9" s="176"/>
      <c r="H9" s="176">
        <f>(E9-B9)/B9</f>
        <v>-1</v>
      </c>
    </row>
    <row r="10" s="153" customFormat="1" ht="18" customHeight="1" spans="1:8">
      <c r="A10" s="177" t="s">
        <v>352</v>
      </c>
      <c r="B10" s="178"/>
      <c r="C10" s="179"/>
      <c r="D10" s="179"/>
      <c r="E10" s="179"/>
      <c r="F10" s="176"/>
      <c r="G10" s="176"/>
      <c r="H10" s="176"/>
    </row>
    <row r="11" ht="18" customHeight="1" spans="1:8">
      <c r="A11" s="177" t="s">
        <v>353</v>
      </c>
      <c r="B11" s="178">
        <v>20</v>
      </c>
      <c r="D11" s="179"/>
      <c r="E11" s="179"/>
      <c r="F11" s="176"/>
      <c r="G11" s="176"/>
      <c r="H11" s="176">
        <f t="shared" ref="H11:H17" si="0">(E11-B11)/B11</f>
        <v>-1</v>
      </c>
    </row>
    <row r="12" s="153" customFormat="1" ht="18" customHeight="1" spans="1:8">
      <c r="A12" s="172" t="s">
        <v>354</v>
      </c>
      <c r="B12" s="173">
        <f>SUM(B13)</f>
        <v>9</v>
      </c>
      <c r="C12" s="175"/>
      <c r="D12" s="175"/>
      <c r="E12" s="175"/>
      <c r="F12" s="176"/>
      <c r="G12" s="176"/>
      <c r="H12" s="176">
        <f t="shared" si="0"/>
        <v>-1</v>
      </c>
    </row>
    <row r="13" s="153" customFormat="1" ht="18" customHeight="1" spans="1:8">
      <c r="A13" s="177" t="s">
        <v>355</v>
      </c>
      <c r="B13" s="178">
        <v>9</v>
      </c>
      <c r="C13" s="179"/>
      <c r="D13" s="179"/>
      <c r="E13" s="179"/>
      <c r="F13" s="176"/>
      <c r="G13" s="176"/>
      <c r="H13" s="176">
        <f t="shared" si="0"/>
        <v>-1</v>
      </c>
    </row>
    <row r="14" ht="18" customHeight="1" spans="1:8">
      <c r="A14" s="167" t="s">
        <v>356</v>
      </c>
      <c r="B14" s="168">
        <f>SUM(B15,B19)</f>
        <v>1587</v>
      </c>
      <c r="C14" s="170">
        <f>SUM(C15,C19)</f>
        <v>643</v>
      </c>
      <c r="D14" s="170">
        <f>SUM(D15,D19)</f>
        <v>849</v>
      </c>
      <c r="E14" s="170">
        <f>SUM(E15,E19)</f>
        <v>901</v>
      </c>
      <c r="F14" s="171">
        <f>E14/C14</f>
        <v>1.40124416796268</v>
      </c>
      <c r="G14" s="171">
        <f>E14/D14</f>
        <v>1.06124852767962</v>
      </c>
      <c r="H14" s="171">
        <f t="shared" si="0"/>
        <v>-0.432262129804663</v>
      </c>
    </row>
    <row r="15" ht="18" customHeight="1" spans="1:8">
      <c r="A15" s="172" t="s">
        <v>357</v>
      </c>
      <c r="B15" s="178">
        <f>SUM(B16:B18)</f>
        <v>1545</v>
      </c>
      <c r="C15" s="179">
        <f>SUM(C16:C18)</f>
        <v>601</v>
      </c>
      <c r="D15" s="179">
        <f>SUM(D16:D18)</f>
        <v>810</v>
      </c>
      <c r="E15" s="179">
        <f>SUM(E16:E18)</f>
        <v>872</v>
      </c>
      <c r="F15" s="176">
        <f>E15/C15</f>
        <v>1.45091514143095</v>
      </c>
      <c r="G15" s="176">
        <f>E15/D15</f>
        <v>1.07654320987654</v>
      </c>
      <c r="H15" s="176">
        <f t="shared" si="0"/>
        <v>-0.435598705501618</v>
      </c>
    </row>
    <row r="16" ht="18" customHeight="1" spans="1:8">
      <c r="A16" s="172" t="s">
        <v>358</v>
      </c>
      <c r="B16" s="178">
        <v>216</v>
      </c>
      <c r="C16" s="179">
        <v>327</v>
      </c>
      <c r="D16" s="179">
        <v>510</v>
      </c>
      <c r="E16" s="179">
        <v>399</v>
      </c>
      <c r="F16" s="176">
        <f>E16/C16</f>
        <v>1.22018348623853</v>
      </c>
      <c r="G16" s="176"/>
      <c r="H16" s="176">
        <f t="shared" si="0"/>
        <v>0.847222222222222</v>
      </c>
    </row>
    <row r="17" ht="18" customHeight="1" spans="1:8">
      <c r="A17" s="172" t="s">
        <v>359</v>
      </c>
      <c r="B17" s="178">
        <v>1329</v>
      </c>
      <c r="C17" s="179">
        <v>274</v>
      </c>
      <c r="D17" s="179">
        <v>300</v>
      </c>
      <c r="E17" s="179">
        <v>473</v>
      </c>
      <c r="F17" s="176">
        <f>E17/C17</f>
        <v>1.72627737226277</v>
      </c>
      <c r="G17" s="176"/>
      <c r="H17" s="176">
        <f t="shared" si="0"/>
        <v>-0.644093303235515</v>
      </c>
    </row>
    <row r="18" ht="18" customHeight="1" spans="1:8">
      <c r="A18" s="172" t="s">
        <v>360</v>
      </c>
      <c r="B18" s="178"/>
      <c r="C18" s="179"/>
      <c r="D18" s="179"/>
      <c r="E18" s="179"/>
      <c r="F18" s="176"/>
      <c r="G18" s="176"/>
      <c r="H18" s="176"/>
    </row>
    <row r="19" ht="18" customHeight="1" spans="1:8">
      <c r="A19" s="172" t="s">
        <v>361</v>
      </c>
      <c r="B19" s="178">
        <f>SUM(B20:B22)</f>
        <v>42</v>
      </c>
      <c r="C19" s="179">
        <v>42</v>
      </c>
      <c r="D19" s="179">
        <v>39</v>
      </c>
      <c r="E19" s="179">
        <f>SUM(E20:E22)</f>
        <v>29</v>
      </c>
      <c r="F19" s="176">
        <f>E19/C19</f>
        <v>0.69047619047619</v>
      </c>
      <c r="G19" s="176">
        <f>E19/D19</f>
        <v>0.743589743589744</v>
      </c>
      <c r="H19" s="176">
        <f>(E19-B19)/B19</f>
        <v>-0.30952380952381</v>
      </c>
    </row>
    <row r="20" ht="18" customHeight="1" spans="1:8">
      <c r="A20" s="172" t="s">
        <v>358</v>
      </c>
      <c r="B20" s="178"/>
      <c r="C20" s="179"/>
      <c r="D20" s="179"/>
      <c r="E20" s="179"/>
      <c r="F20" s="176"/>
      <c r="G20" s="176"/>
      <c r="H20" s="176"/>
    </row>
    <row r="21" ht="18" customHeight="1" spans="1:8">
      <c r="A21" s="172" t="s">
        <v>359</v>
      </c>
      <c r="B21" s="178">
        <v>42</v>
      </c>
      <c r="C21" s="180">
        <v>42</v>
      </c>
      <c r="D21" s="179">
        <v>39</v>
      </c>
      <c r="E21" s="179">
        <v>29</v>
      </c>
      <c r="F21" s="176">
        <f>E21/C21</f>
        <v>0.69047619047619</v>
      </c>
      <c r="G21" s="176"/>
      <c r="H21" s="176">
        <f>(E21-B21)/B21</f>
        <v>-0.30952380952381</v>
      </c>
    </row>
    <row r="22" ht="18" customHeight="1" spans="1:8">
      <c r="A22" s="172" t="s">
        <v>362</v>
      </c>
      <c r="B22" s="178"/>
      <c r="C22" s="179"/>
      <c r="D22" s="179"/>
      <c r="E22" s="179"/>
      <c r="F22" s="176"/>
      <c r="G22" s="176"/>
      <c r="H22" s="176"/>
    </row>
    <row r="23" ht="18" customHeight="1" spans="1:8">
      <c r="A23" s="167" t="s">
        <v>363</v>
      </c>
      <c r="B23" s="168">
        <f>SUM(B24,B27,B41,B45,B46,B52)</f>
        <v>42570</v>
      </c>
      <c r="C23" s="170">
        <f>SUM(C24,C27,C41,C45,C46,C52)</f>
        <v>34731</v>
      </c>
      <c r="D23" s="170">
        <f>D24+D27+D41+D45+D46+D52+D55</f>
        <v>10311</v>
      </c>
      <c r="E23" s="170">
        <f>E24+E27+E41+E45+E46+E52+E55</f>
        <v>13698</v>
      </c>
      <c r="F23" s="171">
        <f>E23/C23</f>
        <v>0.394402694998704</v>
      </c>
      <c r="G23" s="171">
        <f>E23/D23</f>
        <v>1.32848414314809</v>
      </c>
      <c r="H23" s="171">
        <f>(E23-B23)/B23</f>
        <v>-0.678224101479915</v>
      </c>
    </row>
    <row r="24" ht="18" customHeight="1" spans="1:8">
      <c r="A24" s="172" t="s">
        <v>364</v>
      </c>
      <c r="B24" s="178"/>
      <c r="C24" s="179"/>
      <c r="D24" s="179"/>
      <c r="E24" s="179"/>
      <c r="F24" s="176"/>
      <c r="G24" s="176"/>
      <c r="H24" s="176"/>
    </row>
    <row r="25" ht="18" customHeight="1" spans="1:8">
      <c r="A25" s="172" t="s">
        <v>365</v>
      </c>
      <c r="B25" s="178"/>
      <c r="C25" s="179"/>
      <c r="D25" s="179"/>
      <c r="E25" s="179"/>
      <c r="F25" s="176"/>
      <c r="G25" s="176"/>
      <c r="H25" s="176"/>
    </row>
    <row r="26" ht="18" customHeight="1" spans="1:8">
      <c r="A26" s="172" t="s">
        <v>366</v>
      </c>
      <c r="B26" s="178"/>
      <c r="C26" s="179"/>
      <c r="D26" s="179"/>
      <c r="E26" s="179"/>
      <c r="F26" s="176"/>
      <c r="G26" s="176"/>
      <c r="H26" s="176"/>
    </row>
    <row r="27" ht="18" customHeight="1" spans="1:8">
      <c r="A27" s="172" t="s">
        <v>367</v>
      </c>
      <c r="B27" s="181">
        <f>SUM(B28:B40)</f>
        <v>41453</v>
      </c>
      <c r="C27" s="182">
        <v>33731</v>
      </c>
      <c r="D27" s="182">
        <v>9542</v>
      </c>
      <c r="E27" s="182">
        <f>SUM(E28:E40)</f>
        <v>6125</v>
      </c>
      <c r="F27" s="176">
        <f>E27/C27</f>
        <v>0.181583706382853</v>
      </c>
      <c r="G27" s="176">
        <f>E27/D27</f>
        <v>0.641898972961643</v>
      </c>
      <c r="H27" s="176">
        <f t="shared" ref="H27:H32" si="1">(E27-B27)/B27</f>
        <v>-0.852242298506743</v>
      </c>
    </row>
    <row r="28" ht="18" customHeight="1" spans="1:8">
      <c r="A28" s="177" t="s">
        <v>368</v>
      </c>
      <c r="B28" s="181">
        <v>9</v>
      </c>
      <c r="C28" s="182"/>
      <c r="D28" s="182"/>
      <c r="E28" s="182">
        <v>473</v>
      </c>
      <c r="F28" s="176"/>
      <c r="G28" s="176"/>
      <c r="H28" s="176">
        <f t="shared" si="1"/>
        <v>51.5555555555556</v>
      </c>
    </row>
    <row r="29" ht="18" customHeight="1" spans="1:8">
      <c r="A29" s="177" t="s">
        <v>369</v>
      </c>
      <c r="B29" s="181">
        <v>24855</v>
      </c>
      <c r="C29" s="182"/>
      <c r="D29" s="182"/>
      <c r="E29" s="182">
        <v>1262</v>
      </c>
      <c r="F29" s="176"/>
      <c r="G29" s="176"/>
      <c r="H29" s="176">
        <f t="shared" si="1"/>
        <v>-0.949225507946087</v>
      </c>
    </row>
    <row r="30" ht="18" customHeight="1" spans="1:8">
      <c r="A30" s="177" t="s">
        <v>370</v>
      </c>
      <c r="B30" s="181">
        <v>286</v>
      </c>
      <c r="C30" s="182"/>
      <c r="D30" s="182"/>
      <c r="E30" s="182">
        <v>205</v>
      </c>
      <c r="F30" s="176"/>
      <c r="G30" s="176"/>
      <c r="H30" s="176">
        <f t="shared" si="1"/>
        <v>-0.283216783216783</v>
      </c>
    </row>
    <row r="31" ht="18" customHeight="1" spans="1:8">
      <c r="A31" s="177" t="s">
        <v>371</v>
      </c>
      <c r="B31" s="181">
        <v>15832</v>
      </c>
      <c r="C31" s="182"/>
      <c r="D31" s="182"/>
      <c r="E31" s="182">
        <v>3026</v>
      </c>
      <c r="F31" s="176"/>
      <c r="G31" s="176"/>
      <c r="H31" s="176">
        <f t="shared" si="1"/>
        <v>-0.808868115209702</v>
      </c>
    </row>
    <row r="32" ht="18" customHeight="1" spans="1:8">
      <c r="A32" s="177" t="s">
        <v>372</v>
      </c>
      <c r="B32" s="181">
        <v>105</v>
      </c>
      <c r="C32" s="182"/>
      <c r="D32" s="182"/>
      <c r="E32" s="182">
        <v>417</v>
      </c>
      <c r="F32" s="176"/>
      <c r="G32" s="176"/>
      <c r="H32" s="176">
        <f t="shared" si="1"/>
        <v>2.97142857142857</v>
      </c>
    </row>
    <row r="33" ht="18" customHeight="1" spans="1:8">
      <c r="A33" s="177" t="s">
        <v>373</v>
      </c>
      <c r="B33" s="181"/>
      <c r="C33" s="182"/>
      <c r="D33" s="182"/>
      <c r="E33" s="182"/>
      <c r="F33" s="176"/>
      <c r="G33" s="176"/>
      <c r="H33" s="176"/>
    </row>
    <row r="34" ht="18" customHeight="1" spans="1:8">
      <c r="A34" s="177" t="s">
        <v>374</v>
      </c>
      <c r="B34" s="181"/>
      <c r="C34" s="182"/>
      <c r="D34" s="183"/>
      <c r="E34" s="182"/>
      <c r="F34" s="176"/>
      <c r="G34" s="176"/>
      <c r="H34" s="176"/>
    </row>
    <row r="35" ht="18" customHeight="1" spans="1:8">
      <c r="A35" s="177" t="s">
        <v>375</v>
      </c>
      <c r="B35" s="181"/>
      <c r="C35" s="182"/>
      <c r="D35" s="182"/>
      <c r="E35" s="182"/>
      <c r="F35" s="176"/>
      <c r="G35" s="176"/>
      <c r="H35" s="176"/>
    </row>
    <row r="36" ht="18" customHeight="1" spans="1:8">
      <c r="A36" s="177" t="s">
        <v>376</v>
      </c>
      <c r="B36" s="181">
        <v>46</v>
      </c>
      <c r="C36" s="182"/>
      <c r="D36" s="182"/>
      <c r="E36" s="182">
        <v>92</v>
      </c>
      <c r="F36" s="176"/>
      <c r="G36" s="176"/>
      <c r="H36" s="176"/>
    </row>
    <row r="37" ht="18" customHeight="1" spans="1:8">
      <c r="A37" s="177" t="s">
        <v>377</v>
      </c>
      <c r="B37" s="181"/>
      <c r="C37" s="182"/>
      <c r="D37" s="182"/>
      <c r="E37" s="182"/>
      <c r="F37" s="176"/>
      <c r="G37" s="176"/>
      <c r="H37" s="176"/>
    </row>
    <row r="38" ht="18" customHeight="1" spans="1:8">
      <c r="A38" s="177" t="s">
        <v>365</v>
      </c>
      <c r="B38" s="181"/>
      <c r="C38" s="182"/>
      <c r="D38" s="183"/>
      <c r="E38" s="182"/>
      <c r="F38" s="176"/>
      <c r="G38" s="176"/>
      <c r="H38" s="176"/>
    </row>
    <row r="39" ht="18" customHeight="1" spans="1:8">
      <c r="A39" s="177" t="s">
        <v>378</v>
      </c>
      <c r="B39" s="181"/>
      <c r="C39" s="182"/>
      <c r="D39" s="183"/>
      <c r="E39" s="182"/>
      <c r="F39" s="176"/>
      <c r="G39" s="176"/>
      <c r="H39" s="176"/>
    </row>
    <row r="40" ht="18" customHeight="1" spans="1:8">
      <c r="A40" s="177" t="s">
        <v>379</v>
      </c>
      <c r="B40" s="181">
        <v>320</v>
      </c>
      <c r="C40" s="182"/>
      <c r="D40" s="183"/>
      <c r="E40" s="182">
        <v>650</v>
      </c>
      <c r="F40" s="176"/>
      <c r="G40" s="176"/>
      <c r="H40" s="176">
        <f>(E40-B40)/B40</f>
        <v>1.03125</v>
      </c>
    </row>
    <row r="41" ht="18" customHeight="1" spans="1:8">
      <c r="A41" s="172" t="s">
        <v>380</v>
      </c>
      <c r="B41" s="181">
        <f>SUM(B42:B44)</f>
        <v>226</v>
      </c>
      <c r="C41" s="182">
        <f>SUM(C42:C44)</f>
        <v>0</v>
      </c>
      <c r="D41" s="182"/>
      <c r="E41" s="182"/>
      <c r="F41" s="176"/>
      <c r="G41" s="176"/>
      <c r="H41" s="176">
        <f>(E41-B41)/B41</f>
        <v>-1</v>
      </c>
    </row>
    <row r="42" ht="18" customHeight="1" spans="1:8">
      <c r="A42" s="177" t="s">
        <v>368</v>
      </c>
      <c r="B42" s="181"/>
      <c r="C42" s="182"/>
      <c r="D42" s="182"/>
      <c r="E42" s="182"/>
      <c r="F42" s="176"/>
      <c r="G42" s="176"/>
      <c r="H42" s="176"/>
    </row>
    <row r="43" ht="18" customHeight="1" spans="1:8">
      <c r="A43" s="177" t="s">
        <v>369</v>
      </c>
      <c r="B43" s="181">
        <v>226</v>
      </c>
      <c r="C43" s="182"/>
      <c r="D43" s="183"/>
      <c r="E43" s="182"/>
      <c r="F43" s="176"/>
      <c r="G43" s="176"/>
      <c r="H43" s="176">
        <f>(E43-B43)/B43</f>
        <v>-1</v>
      </c>
    </row>
    <row r="44" ht="18" customHeight="1" spans="1:8">
      <c r="A44" s="177" t="s">
        <v>381</v>
      </c>
      <c r="B44" s="181"/>
      <c r="C44" s="182"/>
      <c r="D44" s="183"/>
      <c r="E44" s="182"/>
      <c r="F44" s="176"/>
      <c r="G44" s="176"/>
      <c r="H44" s="176"/>
    </row>
    <row r="45" ht="18" customHeight="1" spans="1:8">
      <c r="A45" s="177" t="s">
        <v>382</v>
      </c>
      <c r="B45" s="181"/>
      <c r="C45" s="182"/>
      <c r="D45" s="182"/>
      <c r="E45" s="182"/>
      <c r="F45" s="176"/>
      <c r="G45" s="176"/>
      <c r="H45" s="176"/>
    </row>
    <row r="46" ht="18" customHeight="1" spans="1:8">
      <c r="A46" s="172" t="s">
        <v>383</v>
      </c>
      <c r="B46" s="181">
        <f>SUM(B47:B51)</f>
        <v>76</v>
      </c>
      <c r="C46" s="182">
        <f>SUM(C47:C51)</f>
        <v>0</v>
      </c>
      <c r="D46" s="182"/>
      <c r="E46" s="182"/>
      <c r="F46" s="176"/>
      <c r="G46" s="176"/>
      <c r="H46" s="176">
        <f>(E46-B46)/B46</f>
        <v>-1</v>
      </c>
    </row>
    <row r="47" ht="18" customHeight="1" spans="1:8">
      <c r="A47" s="177" t="s">
        <v>384</v>
      </c>
      <c r="B47" s="181">
        <v>76</v>
      </c>
      <c r="C47" s="182"/>
      <c r="D47" s="182"/>
      <c r="E47" s="182"/>
      <c r="F47" s="176"/>
      <c r="G47" s="176"/>
      <c r="H47" s="176">
        <f>(E47-B47)/B47</f>
        <v>-1</v>
      </c>
    </row>
    <row r="48" ht="18" customHeight="1" spans="1:8">
      <c r="A48" s="177" t="s">
        <v>385</v>
      </c>
      <c r="B48" s="181"/>
      <c r="C48" s="182"/>
      <c r="D48" s="182"/>
      <c r="E48" s="182"/>
      <c r="F48" s="176"/>
      <c r="G48" s="176"/>
      <c r="H48" s="176"/>
    </row>
    <row r="49" ht="18" customHeight="1" spans="1:8">
      <c r="A49" s="177" t="s">
        <v>386</v>
      </c>
      <c r="B49" s="181"/>
      <c r="C49" s="182"/>
      <c r="D49" s="182"/>
      <c r="E49" s="182"/>
      <c r="F49" s="176"/>
      <c r="G49" s="176"/>
      <c r="H49" s="176"/>
    </row>
    <row r="50" ht="18" customHeight="1" spans="1:8">
      <c r="A50" s="177" t="s">
        <v>387</v>
      </c>
      <c r="B50" s="181"/>
      <c r="C50" s="182"/>
      <c r="D50" s="182"/>
      <c r="E50" s="182"/>
      <c r="F50" s="176"/>
      <c r="G50" s="176"/>
      <c r="H50" s="176"/>
    </row>
    <row r="51" ht="18" customHeight="1" spans="1:8">
      <c r="A51" s="177" t="s">
        <v>388</v>
      </c>
      <c r="B51" s="181"/>
      <c r="C51" s="182"/>
      <c r="D51" s="182"/>
      <c r="E51" s="182"/>
      <c r="F51" s="176"/>
      <c r="G51" s="176"/>
      <c r="H51" s="176"/>
    </row>
    <row r="52" ht="18" customHeight="1" spans="1:8">
      <c r="A52" s="172" t="s">
        <v>389</v>
      </c>
      <c r="B52" s="173">
        <f>SUM(B53:B54)</f>
        <v>815</v>
      </c>
      <c r="C52" s="175">
        <v>1000</v>
      </c>
      <c r="D52" s="175">
        <v>769</v>
      </c>
      <c r="E52" s="175">
        <v>841</v>
      </c>
      <c r="F52" s="176">
        <f>E52/C52</f>
        <v>0.841</v>
      </c>
      <c r="G52" s="176">
        <f>E52/D52</f>
        <v>1.09362808842653</v>
      </c>
      <c r="H52" s="176">
        <f>(E52-B52)/B52</f>
        <v>0.0319018404907975</v>
      </c>
    </row>
    <row r="53" ht="18" customHeight="1" spans="1:8">
      <c r="A53" s="177" t="s">
        <v>390</v>
      </c>
      <c r="B53" s="181">
        <v>815</v>
      </c>
      <c r="C53" s="182">
        <v>1000</v>
      </c>
      <c r="D53" s="183">
        <v>769</v>
      </c>
      <c r="E53" s="182">
        <v>841</v>
      </c>
      <c r="F53" s="176"/>
      <c r="G53" s="176"/>
      <c r="H53" s="176">
        <f>(E53-B53)/B53</f>
        <v>0.0319018404907975</v>
      </c>
    </row>
    <row r="54" ht="18" customHeight="1" spans="1:8">
      <c r="A54" s="177" t="s">
        <v>391</v>
      </c>
      <c r="B54" s="181"/>
      <c r="C54" s="182"/>
      <c r="D54" s="183"/>
      <c r="E54" s="182"/>
      <c r="F54" s="176"/>
      <c r="G54" s="176"/>
      <c r="H54" s="176"/>
    </row>
    <row r="55" s="153" customFormat="1" ht="18" customHeight="1" spans="1:8">
      <c r="A55" s="177" t="s">
        <v>392</v>
      </c>
      <c r="B55" s="181"/>
      <c r="C55" s="182"/>
      <c r="D55" s="184"/>
      <c r="E55" s="182">
        <v>6732</v>
      </c>
      <c r="F55" s="176"/>
      <c r="G55" s="176"/>
      <c r="H55" s="176"/>
    </row>
    <row r="56" s="153" customFormat="1" ht="18" customHeight="1" spans="1:8">
      <c r="A56" s="177" t="s">
        <v>393</v>
      </c>
      <c r="B56" s="181"/>
      <c r="C56" s="182"/>
      <c r="D56" s="184"/>
      <c r="E56" s="182">
        <v>6732</v>
      </c>
      <c r="F56" s="176"/>
      <c r="G56" s="176"/>
      <c r="H56" s="176"/>
    </row>
    <row r="57" ht="18" customHeight="1" spans="1:8">
      <c r="A57" s="167" t="s">
        <v>394</v>
      </c>
      <c r="B57" s="168">
        <f>SUM(B58,B61)</f>
        <v>355</v>
      </c>
      <c r="C57" s="170">
        <f>SUM(C58,C61)</f>
        <v>575</v>
      </c>
      <c r="D57" s="170">
        <f>SUM(D58,D61)</f>
        <v>256</v>
      </c>
      <c r="E57" s="170">
        <f>SUM(E58,E61)</f>
        <v>215</v>
      </c>
      <c r="F57" s="171">
        <f>E57/C57</f>
        <v>0.373913043478261</v>
      </c>
      <c r="G57" s="171">
        <f>E57/D57</f>
        <v>0.83984375</v>
      </c>
      <c r="H57" s="171">
        <f>(E57-B57)/B57</f>
        <v>-0.394366197183099</v>
      </c>
    </row>
    <row r="58" ht="18" customHeight="1" spans="1:8">
      <c r="A58" s="177" t="s">
        <v>395</v>
      </c>
      <c r="B58" s="181">
        <f>SUM(B59:B60)</f>
        <v>161</v>
      </c>
      <c r="C58" s="182"/>
      <c r="D58" s="182">
        <v>51</v>
      </c>
      <c r="E58" s="182">
        <v>51</v>
      </c>
      <c r="F58" s="176"/>
      <c r="G58" s="176">
        <f>E58/D58</f>
        <v>1</v>
      </c>
      <c r="H58" s="176">
        <f>(E58-B58)/B58</f>
        <v>-0.683229813664596</v>
      </c>
    </row>
    <row r="59" ht="18" customHeight="1" spans="1:8">
      <c r="A59" s="177" t="s">
        <v>359</v>
      </c>
      <c r="B59" s="181">
        <v>161</v>
      </c>
      <c r="C59" s="179"/>
      <c r="D59" s="179"/>
      <c r="E59" s="182"/>
      <c r="F59" s="176"/>
      <c r="G59" s="176"/>
      <c r="H59" s="176">
        <f>(E59-B59)/B59</f>
        <v>-1</v>
      </c>
    </row>
    <row r="60" ht="18" customHeight="1" spans="1:8">
      <c r="A60" s="177" t="s">
        <v>396</v>
      </c>
      <c r="B60" s="181"/>
      <c r="C60" s="179"/>
      <c r="D60" s="179"/>
      <c r="E60" s="182"/>
      <c r="F60" s="176"/>
      <c r="G60" s="176"/>
      <c r="H60" s="176"/>
    </row>
    <row r="61" ht="18" customHeight="1" spans="1:8">
      <c r="A61" s="185" t="s">
        <v>397</v>
      </c>
      <c r="B61" s="181">
        <f>SUM(B62:B65)</f>
        <v>194</v>
      </c>
      <c r="C61" s="182">
        <v>575</v>
      </c>
      <c r="D61" s="182">
        <v>205</v>
      </c>
      <c r="E61" s="182">
        <v>164</v>
      </c>
      <c r="F61" s="176">
        <f>E61/C61</f>
        <v>0.285217391304348</v>
      </c>
      <c r="G61" s="176">
        <f>E61/D61</f>
        <v>0.8</v>
      </c>
      <c r="H61" s="176">
        <f>(E61-B61)/B61</f>
        <v>-0.154639175257732</v>
      </c>
    </row>
    <row r="62" ht="18" customHeight="1" spans="1:8">
      <c r="A62" s="177" t="s">
        <v>398</v>
      </c>
      <c r="B62" s="181"/>
      <c r="C62" s="179"/>
      <c r="D62" s="179"/>
      <c r="E62" s="182"/>
      <c r="F62" s="176"/>
      <c r="G62" s="176"/>
      <c r="H62" s="176"/>
    </row>
    <row r="63" ht="18" customHeight="1" spans="1:8">
      <c r="A63" s="177" t="s">
        <v>399</v>
      </c>
      <c r="B63" s="181"/>
      <c r="C63" s="179"/>
      <c r="D63" s="179"/>
      <c r="E63" s="182"/>
      <c r="F63" s="176"/>
      <c r="G63" s="176"/>
      <c r="H63" s="176"/>
    </row>
    <row r="64" ht="18" customHeight="1" spans="1:8">
      <c r="A64" s="177" t="s">
        <v>400</v>
      </c>
      <c r="B64" s="181">
        <v>194</v>
      </c>
      <c r="C64" s="179">
        <v>575</v>
      </c>
      <c r="D64" s="179">
        <v>205</v>
      </c>
      <c r="E64" s="182">
        <v>164</v>
      </c>
      <c r="F64" s="176"/>
      <c r="G64" s="176"/>
      <c r="H64" s="176">
        <f>(E64-B64)/B64</f>
        <v>-0.154639175257732</v>
      </c>
    </row>
    <row r="65" ht="18" customHeight="1" spans="1:8">
      <c r="A65" s="177" t="s">
        <v>401</v>
      </c>
      <c r="B65" s="181"/>
      <c r="C65" s="179"/>
      <c r="D65" s="179"/>
      <c r="E65" s="182"/>
      <c r="F65" s="176"/>
      <c r="G65" s="176"/>
      <c r="H65" s="176"/>
    </row>
    <row r="66" ht="18" customHeight="1" spans="1:8">
      <c r="A66" s="167" t="s">
        <v>402</v>
      </c>
      <c r="B66" s="168"/>
      <c r="C66" s="170"/>
      <c r="D66" s="170"/>
      <c r="E66" s="170"/>
      <c r="F66" s="171"/>
      <c r="G66" s="171"/>
      <c r="H66" s="171"/>
    </row>
    <row r="67" ht="18" customHeight="1" spans="1:8">
      <c r="A67" s="167" t="s">
        <v>403</v>
      </c>
      <c r="B67" s="168">
        <f>SUM(B68,B80)</f>
        <v>32337</v>
      </c>
      <c r="C67" s="170">
        <f>SUM(C68,C80)</f>
        <v>1059</v>
      </c>
      <c r="D67" s="170">
        <f>SUM(D68,D80)</f>
        <v>46135</v>
      </c>
      <c r="E67" s="170">
        <f>SUM(E68,E82)</f>
        <v>46122</v>
      </c>
      <c r="F67" s="171">
        <f>E67/C67</f>
        <v>43.5524079320113</v>
      </c>
      <c r="G67" s="171">
        <f>E67/D67</f>
        <v>0.999718218272461</v>
      </c>
      <c r="H67" s="171">
        <f>(E67-B67)/B67</f>
        <v>0.426291863809259</v>
      </c>
    </row>
    <row r="68" ht="18" customHeight="1" spans="1:8">
      <c r="A68" s="185" t="s">
        <v>404</v>
      </c>
      <c r="B68" s="178">
        <f>SUM(B69:B79)</f>
        <v>1037</v>
      </c>
      <c r="C68" s="178">
        <f>SUM(C69:C79)</f>
        <v>1059</v>
      </c>
      <c r="D68" s="178">
        <f>SUM(D69:D79)</f>
        <v>835</v>
      </c>
      <c r="E68" s="178">
        <f>SUM(E69:E79)</f>
        <v>822</v>
      </c>
      <c r="F68" s="176">
        <f>E68/C68</f>
        <v>0.776203966005666</v>
      </c>
      <c r="G68" s="176">
        <f>E68/D68</f>
        <v>0.984431137724551</v>
      </c>
      <c r="H68" s="176">
        <f>(E68-B68)/B68</f>
        <v>-0.207328833172613</v>
      </c>
    </row>
    <row r="69" ht="18" customHeight="1" spans="1:8">
      <c r="A69" s="186" t="s">
        <v>405</v>
      </c>
      <c r="B69" s="181"/>
      <c r="C69" s="182"/>
      <c r="D69" s="182"/>
      <c r="E69" s="182"/>
      <c r="F69" s="176"/>
      <c r="G69" s="176"/>
      <c r="H69" s="176"/>
    </row>
    <row r="70" ht="18" customHeight="1" spans="1:8">
      <c r="A70" s="186" t="s">
        <v>406</v>
      </c>
      <c r="B70" s="181">
        <v>177</v>
      </c>
      <c r="C70" s="182">
        <v>180</v>
      </c>
      <c r="D70" s="182">
        <v>315</v>
      </c>
      <c r="E70" s="182">
        <v>313</v>
      </c>
      <c r="F70" s="176"/>
      <c r="G70" s="176"/>
      <c r="H70" s="176">
        <f>(E70-B70)/B70</f>
        <v>0.768361581920904</v>
      </c>
    </row>
    <row r="71" ht="18" customHeight="1" spans="1:8">
      <c r="A71" s="186" t="s">
        <v>407</v>
      </c>
      <c r="B71" s="181">
        <v>23</v>
      </c>
      <c r="C71" s="182">
        <v>30</v>
      </c>
      <c r="D71" s="182">
        <v>20</v>
      </c>
      <c r="E71" s="182">
        <v>19</v>
      </c>
      <c r="F71" s="176"/>
      <c r="G71" s="176"/>
      <c r="H71" s="176">
        <f>(E71-B71)/B71</f>
        <v>-0.173913043478261</v>
      </c>
    </row>
    <row r="72" ht="18" customHeight="1" spans="1:8">
      <c r="A72" s="186" t="s">
        <v>408</v>
      </c>
      <c r="B72" s="181"/>
      <c r="C72" s="182"/>
      <c r="D72" s="182"/>
      <c r="E72" s="182"/>
      <c r="F72" s="176"/>
      <c r="G72" s="176"/>
      <c r="H72" s="176" t="e">
        <f>(E72-B72)/B72</f>
        <v>#DIV/0!</v>
      </c>
    </row>
    <row r="73" ht="18" customHeight="1" spans="1:8">
      <c r="A73" s="186" t="s">
        <v>409</v>
      </c>
      <c r="B73" s="181"/>
      <c r="C73" s="182"/>
      <c r="D73" s="182"/>
      <c r="E73" s="182"/>
      <c r="F73" s="176"/>
      <c r="G73" s="176"/>
      <c r="H73" s="176"/>
    </row>
    <row r="74" ht="18" customHeight="1" spans="1:8">
      <c r="A74" s="186" t="s">
        <v>410</v>
      </c>
      <c r="B74" s="181">
        <v>307</v>
      </c>
      <c r="C74" s="182">
        <v>310</v>
      </c>
      <c r="D74" s="182">
        <v>210</v>
      </c>
      <c r="E74" s="182">
        <v>206</v>
      </c>
      <c r="F74" s="176"/>
      <c r="G74" s="176"/>
      <c r="H74" s="176">
        <f>(E74-B74)/B74</f>
        <v>-0.328990228013029</v>
      </c>
    </row>
    <row r="75" ht="18" customHeight="1" spans="1:8">
      <c r="A75" s="186" t="s">
        <v>411</v>
      </c>
      <c r="B75" s="181"/>
      <c r="C75" s="182"/>
      <c r="D75" s="182"/>
      <c r="E75" s="182"/>
      <c r="F75" s="176"/>
      <c r="G75" s="176"/>
      <c r="H75" s="176"/>
    </row>
    <row r="76" ht="18" customHeight="1" spans="1:8">
      <c r="A76" s="186" t="s">
        <v>412</v>
      </c>
      <c r="B76" s="181"/>
      <c r="C76" s="182"/>
      <c r="D76" s="182"/>
      <c r="E76" s="182"/>
      <c r="F76" s="176"/>
      <c r="G76" s="176"/>
      <c r="H76" s="176"/>
    </row>
    <row r="77" ht="18" customHeight="1" spans="1:8">
      <c r="A77" s="186" t="s">
        <v>413</v>
      </c>
      <c r="B77" s="181"/>
      <c r="C77" s="182"/>
      <c r="D77" s="182"/>
      <c r="E77" s="182"/>
      <c r="F77" s="176"/>
      <c r="G77" s="176"/>
      <c r="H77" s="176"/>
    </row>
    <row r="78" ht="18" customHeight="1" spans="1:8">
      <c r="A78" s="186" t="s">
        <v>414</v>
      </c>
      <c r="B78" s="181">
        <v>208</v>
      </c>
      <c r="C78" s="182">
        <v>209</v>
      </c>
      <c r="D78" s="182">
        <v>255</v>
      </c>
      <c r="E78" s="182">
        <v>250</v>
      </c>
      <c r="F78" s="176"/>
      <c r="G78" s="176"/>
      <c r="H78" s="176">
        <f>(E78-B78)/B78</f>
        <v>0.201923076923077</v>
      </c>
    </row>
    <row r="79" ht="18" customHeight="1" spans="1:8">
      <c r="A79" s="186" t="s">
        <v>415</v>
      </c>
      <c r="B79" s="181">
        <v>322</v>
      </c>
      <c r="C79" s="182">
        <v>330</v>
      </c>
      <c r="D79" s="182">
        <v>35</v>
      </c>
      <c r="E79" s="182">
        <v>34</v>
      </c>
      <c r="F79" s="176"/>
      <c r="G79" s="176"/>
      <c r="H79" s="176"/>
    </row>
    <row r="80" ht="18" customHeight="1" spans="1:8">
      <c r="A80" s="185" t="s">
        <v>416</v>
      </c>
      <c r="B80" s="173">
        <f>B82+B81</f>
        <v>31300</v>
      </c>
      <c r="C80" s="175"/>
      <c r="D80" s="187">
        <v>45300</v>
      </c>
      <c r="E80" s="187">
        <v>45300</v>
      </c>
      <c r="F80" s="176"/>
      <c r="G80" s="176">
        <f>E82/D82</f>
        <v>1</v>
      </c>
      <c r="H80" s="176">
        <f>(E82-B80)/B80</f>
        <v>0.447284345047923</v>
      </c>
    </row>
    <row r="81" ht="18" customHeight="1" spans="1:8">
      <c r="A81" s="185" t="s">
        <v>417</v>
      </c>
      <c r="B81" s="173"/>
      <c r="C81" s="175"/>
      <c r="D81" s="187"/>
      <c r="E81" s="187"/>
      <c r="F81" s="176"/>
      <c r="G81" s="176"/>
      <c r="H81" s="176"/>
    </row>
    <row r="82" ht="18" customHeight="1" spans="1:8">
      <c r="A82" s="185" t="s">
        <v>418</v>
      </c>
      <c r="B82" s="178">
        <v>31300</v>
      </c>
      <c r="C82" s="179"/>
      <c r="D82" s="187">
        <v>45300</v>
      </c>
      <c r="E82" s="187">
        <v>45300</v>
      </c>
      <c r="F82" s="176"/>
      <c r="G82" s="176"/>
      <c r="H82" s="176"/>
    </row>
    <row r="83" ht="18" customHeight="1" spans="1:8">
      <c r="A83" s="188" t="s">
        <v>419</v>
      </c>
      <c r="B83" s="170">
        <f>B84</f>
        <v>4993</v>
      </c>
      <c r="C83" s="170">
        <v>6131</v>
      </c>
      <c r="D83" s="170">
        <v>6131</v>
      </c>
      <c r="E83" s="170">
        <f>E84</f>
        <v>6466</v>
      </c>
      <c r="F83" s="171">
        <f>E83/C83</f>
        <v>1.05464035230794</v>
      </c>
      <c r="G83" s="171">
        <f>E83/D83</f>
        <v>1.05464035230794</v>
      </c>
      <c r="H83" s="171">
        <f t="shared" ref="H83:H90" si="2">(E83-B83)/B83</f>
        <v>0.295013018225516</v>
      </c>
    </row>
    <row r="84" ht="18" customHeight="1" spans="1:8">
      <c r="A84" s="177" t="s">
        <v>420</v>
      </c>
      <c r="B84" s="173">
        <f>SUM(B85:B88)</f>
        <v>4993</v>
      </c>
      <c r="C84" s="173">
        <f>SUM(C85:C88)</f>
        <v>6131</v>
      </c>
      <c r="D84" s="175">
        <f>SUM(D85:D88)</f>
        <v>6131</v>
      </c>
      <c r="E84" s="173">
        <f>SUM(E85:E88)</f>
        <v>6466</v>
      </c>
      <c r="F84" s="176"/>
      <c r="G84" s="176"/>
      <c r="H84" s="176">
        <f t="shared" si="2"/>
        <v>0.295013018225516</v>
      </c>
    </row>
    <row r="85" s="153" customFormat="1" ht="18" customHeight="1" spans="1:8">
      <c r="A85" s="177" t="s">
        <v>421</v>
      </c>
      <c r="B85" s="178">
        <v>1325</v>
      </c>
      <c r="C85" s="179">
        <v>1325</v>
      </c>
      <c r="D85" s="179">
        <v>1325</v>
      </c>
      <c r="E85" s="179">
        <v>1697</v>
      </c>
      <c r="F85" s="176"/>
      <c r="G85" s="176"/>
      <c r="H85" s="176">
        <f t="shared" si="2"/>
        <v>0.280754716981132</v>
      </c>
    </row>
    <row r="86" s="153" customFormat="1" ht="18" customHeight="1" spans="1:8">
      <c r="A86" s="177" t="s">
        <v>422</v>
      </c>
      <c r="B86" s="178">
        <v>419</v>
      </c>
      <c r="C86" s="179">
        <v>419</v>
      </c>
      <c r="D86" s="179">
        <v>419</v>
      </c>
      <c r="E86" s="179">
        <v>419</v>
      </c>
      <c r="F86" s="176"/>
      <c r="G86" s="176"/>
      <c r="H86" s="176">
        <f t="shared" si="2"/>
        <v>0</v>
      </c>
    </row>
    <row r="87" s="153" customFormat="1" ht="18" customHeight="1" spans="1:8">
      <c r="A87" s="177" t="s">
        <v>423</v>
      </c>
      <c r="B87" s="178">
        <v>387</v>
      </c>
      <c r="C87" s="179">
        <v>387</v>
      </c>
      <c r="D87" s="179">
        <v>387</v>
      </c>
      <c r="E87" s="179">
        <v>387</v>
      </c>
      <c r="F87" s="176"/>
      <c r="G87" s="176"/>
      <c r="H87" s="176">
        <f t="shared" si="2"/>
        <v>0</v>
      </c>
    </row>
    <row r="88" s="153" customFormat="1" ht="18" customHeight="1" spans="1:8">
      <c r="A88" s="177" t="s">
        <v>424</v>
      </c>
      <c r="B88" s="178">
        <v>2862</v>
      </c>
      <c r="C88" s="179">
        <v>4000</v>
      </c>
      <c r="D88" s="179">
        <v>4000</v>
      </c>
      <c r="E88" s="179">
        <v>3963</v>
      </c>
      <c r="F88" s="176"/>
      <c r="G88" s="176"/>
      <c r="H88" s="176">
        <f t="shared" si="2"/>
        <v>0.384696016771488</v>
      </c>
    </row>
    <row r="89" s="153" customFormat="1" ht="18" customHeight="1" spans="1:8">
      <c r="A89" s="188" t="s">
        <v>425</v>
      </c>
      <c r="B89" s="168">
        <f>B90</f>
        <v>38</v>
      </c>
      <c r="C89" s="168"/>
      <c r="D89" s="168">
        <f>D90</f>
        <v>82</v>
      </c>
      <c r="E89" s="168">
        <f>E90</f>
        <v>113</v>
      </c>
      <c r="F89" s="171"/>
      <c r="G89" s="171">
        <f>E89/D89</f>
        <v>1.3780487804878</v>
      </c>
      <c r="H89" s="171">
        <f t="shared" si="2"/>
        <v>1.97368421052632</v>
      </c>
    </row>
    <row r="90" s="153" customFormat="1" ht="18" customHeight="1" spans="1:8">
      <c r="A90" s="177" t="s">
        <v>426</v>
      </c>
      <c r="B90" s="178">
        <v>38</v>
      </c>
      <c r="C90" s="179"/>
      <c r="D90" s="179">
        <v>82</v>
      </c>
      <c r="E90" s="179">
        <f>SUM(E91:E94)</f>
        <v>113</v>
      </c>
      <c r="F90" s="176"/>
      <c r="G90" s="176"/>
      <c r="H90" s="176">
        <f t="shared" si="2"/>
        <v>1.97368421052632</v>
      </c>
    </row>
    <row r="91" s="153" customFormat="1" ht="18" customHeight="1" spans="1:8">
      <c r="A91" s="177" t="s">
        <v>427</v>
      </c>
      <c r="B91" s="178">
        <v>38</v>
      </c>
      <c r="C91" s="179"/>
      <c r="D91" s="179">
        <v>38</v>
      </c>
      <c r="E91" s="179">
        <v>41</v>
      </c>
      <c r="F91" s="176"/>
      <c r="G91" s="176"/>
      <c r="H91" s="176"/>
    </row>
    <row r="92" s="153" customFormat="1" ht="18" customHeight="1" spans="1:8">
      <c r="A92" s="177" t="s">
        <v>428</v>
      </c>
      <c r="B92" s="178"/>
      <c r="C92" s="179"/>
      <c r="D92" s="179"/>
      <c r="E92" s="179">
        <v>3</v>
      </c>
      <c r="F92" s="176"/>
      <c r="G92" s="176"/>
      <c r="H92" s="176"/>
    </row>
    <row r="93" s="153" customFormat="1" ht="18" customHeight="1" spans="1:8">
      <c r="A93" s="177" t="s">
        <v>429</v>
      </c>
      <c r="B93" s="178"/>
      <c r="C93" s="179"/>
      <c r="D93" s="179"/>
      <c r="E93" s="179">
        <v>11</v>
      </c>
      <c r="F93" s="176"/>
      <c r="G93" s="176"/>
      <c r="H93" s="176"/>
    </row>
    <row r="94" s="153" customFormat="1" ht="18" customHeight="1" spans="1:8">
      <c r="A94" s="177" t="s">
        <v>430</v>
      </c>
      <c r="B94" s="178"/>
      <c r="C94" s="179"/>
      <c r="D94" s="179">
        <v>44</v>
      </c>
      <c r="E94" s="179">
        <v>58</v>
      </c>
      <c r="F94" s="176"/>
      <c r="G94" s="176"/>
      <c r="H94" s="176"/>
    </row>
    <row r="95" s="152" customFormat="1" ht="18" customHeight="1" spans="1:8">
      <c r="A95" s="189" t="s">
        <v>431</v>
      </c>
      <c r="B95" s="168">
        <f>SUM(B7,B14,B23,B57,B66,B67,B83,B89)</f>
        <v>81941</v>
      </c>
      <c r="C95" s="170">
        <f>SUM(C7,C14,C23,C57,C66,C67,C83,C89)</f>
        <v>43139</v>
      </c>
      <c r="D95" s="170">
        <f>SUM(D7,D14,D23,D57,D66,D67,D83,D89)</f>
        <v>63764</v>
      </c>
      <c r="E95" s="170">
        <f>SUM(E7,E14,E23,E57,E66,E67,E83,E89)</f>
        <v>67515</v>
      </c>
      <c r="F95" s="171">
        <f>E95/C95</f>
        <v>1.56505714087021</v>
      </c>
      <c r="G95" s="171">
        <f>E95/D95</f>
        <v>1.05882629697008</v>
      </c>
      <c r="H95" s="171">
        <f>(E95-B95)/B95</f>
        <v>-0.176053501909911</v>
      </c>
    </row>
    <row r="96" s="152" customFormat="1" ht="18" customHeight="1" spans="1:8">
      <c r="A96" s="190" t="s">
        <v>432</v>
      </c>
      <c r="B96" s="191">
        <v>35000</v>
      </c>
      <c r="C96" s="192">
        <v>123765</v>
      </c>
      <c r="D96" s="192">
        <v>31000</v>
      </c>
      <c r="E96" s="192">
        <v>34000</v>
      </c>
      <c r="F96" s="176">
        <f>E96/C96</f>
        <v>0.274714176059468</v>
      </c>
      <c r="G96" s="176">
        <f>E96/D96</f>
        <v>1.09677419354839</v>
      </c>
      <c r="H96" s="176">
        <f>(E96-B96)/B96</f>
        <v>-0.0285714285714286</v>
      </c>
    </row>
    <row r="97" s="152" customFormat="1" ht="18" customHeight="1" spans="1:8">
      <c r="A97" s="190" t="s">
        <v>433</v>
      </c>
      <c r="B97" s="191">
        <f>B98</f>
        <v>0</v>
      </c>
      <c r="C97" s="192">
        <f>C98</f>
        <v>0</v>
      </c>
      <c r="D97" s="192">
        <f>D98</f>
        <v>37350</v>
      </c>
      <c r="E97" s="192">
        <v>37350</v>
      </c>
      <c r="F97" s="176"/>
      <c r="G97" s="176"/>
      <c r="H97" s="176"/>
    </row>
    <row r="98" s="152" customFormat="1" ht="18" customHeight="1" spans="1:8">
      <c r="A98" s="185" t="s">
        <v>434</v>
      </c>
      <c r="B98" s="181"/>
      <c r="C98" s="182"/>
      <c r="D98" s="182">
        <v>37350</v>
      </c>
      <c r="E98" s="182">
        <v>37350</v>
      </c>
      <c r="F98" s="176"/>
      <c r="G98" s="176"/>
      <c r="H98" s="176"/>
    </row>
    <row r="99" s="153" customFormat="1" ht="18" customHeight="1" spans="1:8">
      <c r="A99" s="189" t="s">
        <v>318</v>
      </c>
      <c r="B99" s="168">
        <f>SUM(B95,B96,B97)</f>
        <v>116941</v>
      </c>
      <c r="C99" s="170">
        <f>SUM(C95,C96,C97)</f>
        <v>166904</v>
      </c>
      <c r="D99" s="170">
        <f>SUM(D95,D96,D97)</f>
        <v>132114</v>
      </c>
      <c r="E99" s="170">
        <f>SUM(E95,E96,E97)</f>
        <v>138865</v>
      </c>
      <c r="F99" s="171">
        <f>E99/C99</f>
        <v>0.832005224560226</v>
      </c>
      <c r="G99" s="171">
        <f>E99/D99</f>
        <v>1.0510998077418</v>
      </c>
      <c r="H99" s="171">
        <f>(E99-B99)/B99</f>
        <v>0.187479156155668</v>
      </c>
    </row>
    <row r="100" s="153" customFormat="1" ht="18" customHeight="1" spans="1:8">
      <c r="A100" s="190" t="s">
        <v>435</v>
      </c>
      <c r="B100" s="193">
        <v>8146</v>
      </c>
      <c r="C100" s="193"/>
      <c r="D100" s="193">
        <v>10021</v>
      </c>
      <c r="E100" s="170">
        <v>16884</v>
      </c>
      <c r="F100" s="171"/>
      <c r="G100" s="171">
        <f>E100/D100</f>
        <v>1.68486179024049</v>
      </c>
      <c r="H100" s="171">
        <f>(E100-B100)/B100</f>
        <v>1.07267370488583</v>
      </c>
    </row>
    <row r="101" s="153" customFormat="1" ht="32" customHeight="1" spans="1:8">
      <c r="A101" s="194" t="s">
        <v>321</v>
      </c>
      <c r="B101" s="195">
        <f>B99+B100</f>
        <v>125087</v>
      </c>
      <c r="C101" s="195">
        <f>C99+C100</f>
        <v>166904</v>
      </c>
      <c r="D101" s="196">
        <f>D99+D100</f>
        <v>142135</v>
      </c>
      <c r="E101" s="195">
        <f>E99+E100</f>
        <v>155749</v>
      </c>
      <c r="F101" s="171">
        <f>E101/C101</f>
        <v>0.933165172793941</v>
      </c>
      <c r="G101" s="171">
        <f>E101/D101</f>
        <v>1.09578217891441</v>
      </c>
      <c r="H101" s="171">
        <f>(E101-B101)/B101</f>
        <v>0.245125392726662</v>
      </c>
    </row>
    <row r="102" s="153" customFormat="1" spans="2:5">
      <c r="B102" s="154"/>
      <c r="C102" s="155"/>
      <c r="D102" s="155"/>
      <c r="E102" s="156"/>
    </row>
    <row r="103" s="153" customFormat="1" spans="2:5">
      <c r="B103" s="154"/>
      <c r="C103" s="155"/>
      <c r="D103" s="155"/>
      <c r="E103" s="156"/>
    </row>
    <row r="104" s="153" customFormat="1" spans="2:5">
      <c r="B104" s="154"/>
      <c r="C104" s="155"/>
      <c r="D104" s="155"/>
      <c r="E104" s="156"/>
    </row>
    <row r="105" s="153" customFormat="1" spans="2:5">
      <c r="B105" s="154"/>
      <c r="C105" s="155"/>
      <c r="D105" s="155"/>
      <c r="E105" s="156"/>
    </row>
    <row r="106" s="153" customFormat="1" spans="2:5">
      <c r="B106" s="154"/>
      <c r="C106" s="155"/>
      <c r="E106" s="156"/>
    </row>
    <row r="107" s="153" customFormat="1" spans="2:5">
      <c r="B107" s="154"/>
      <c r="C107" s="155"/>
      <c r="D107" s="155"/>
      <c r="E107" s="156"/>
    </row>
    <row r="108" s="153" customFormat="1" spans="2:5">
      <c r="B108" s="154"/>
      <c r="C108" s="155"/>
      <c r="D108" s="155"/>
      <c r="E108" s="156"/>
    </row>
  </sheetData>
  <sheetProtection selectLockedCells="1" selectUnlockedCells="1"/>
  <mergeCells count="10">
    <mergeCell ref="C4:H4"/>
    <mergeCell ref="A4:A6"/>
    <mergeCell ref="B5:B6"/>
    <mergeCell ref="C5:C6"/>
    <mergeCell ref="D5:D6"/>
    <mergeCell ref="E5:E6"/>
    <mergeCell ref="F5:F6"/>
    <mergeCell ref="G5:G6"/>
    <mergeCell ref="H5:H6"/>
    <mergeCell ref="A1:H2"/>
  </mergeCells>
  <pageMargins left="0.707638888888889" right="0.427777777777778" top="0.511805555555556" bottom="0.590277777777778" header="0.160416666666667" footer="0.160416666666667"/>
  <pageSetup paperSize="9" scale="95" firstPageNumber="14" orientation="landscape" useFirstPageNumber="1" horizontalDpi="600" verticalDpi="600"/>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workbookViewId="0">
      <pane xSplit="1" ySplit="6" topLeftCell="B9" activePane="bottomRight" state="frozen"/>
      <selection/>
      <selection pane="topRight"/>
      <selection pane="bottomLeft"/>
      <selection pane="bottomRight" activeCell="N14" sqref="N14"/>
    </sheetView>
  </sheetViews>
  <sheetFormatPr defaultColWidth="9" defaultRowHeight="14.25" outlineLevelCol="7"/>
  <cols>
    <col min="1" max="1" width="34.75" style="87" customWidth="1"/>
    <col min="2" max="2" width="12.25" style="87" customWidth="1"/>
    <col min="3" max="3" width="12.25" style="84" customWidth="1"/>
    <col min="4" max="6" width="12.25" style="87" customWidth="1"/>
    <col min="7" max="8" width="11.75" style="84" customWidth="1"/>
    <col min="9" max="16384" width="9" style="87"/>
  </cols>
  <sheetData>
    <row r="1" ht="21.75" customHeight="1" spans="1:8">
      <c r="A1" s="130" t="s">
        <v>436</v>
      </c>
      <c r="B1" s="130"/>
      <c r="C1" s="130"/>
      <c r="D1" s="130"/>
      <c r="E1" s="130"/>
      <c r="F1" s="130"/>
      <c r="G1" s="130"/>
      <c r="H1" s="130"/>
    </row>
    <row r="2" ht="9" customHeight="1" spans="1:8">
      <c r="A2" s="130"/>
      <c r="B2" s="130"/>
      <c r="C2" s="130"/>
      <c r="D2" s="130"/>
      <c r="E2" s="130"/>
      <c r="F2" s="130"/>
      <c r="G2" s="130"/>
      <c r="H2" s="130"/>
    </row>
    <row r="3" ht="21" customHeight="1" spans="1:8">
      <c r="A3" s="131"/>
      <c r="B3" s="132"/>
      <c r="C3" s="133"/>
      <c r="D3" s="134"/>
      <c r="E3" s="135"/>
      <c r="F3" s="135"/>
      <c r="G3" s="136" t="s">
        <v>26</v>
      </c>
      <c r="H3" s="136" t="s">
        <v>26</v>
      </c>
    </row>
    <row r="4" ht="24.75" customHeight="1" spans="1:8">
      <c r="A4" s="137" t="s">
        <v>27</v>
      </c>
      <c r="B4" s="117" t="s">
        <v>28</v>
      </c>
      <c r="C4" s="138" t="s">
        <v>29</v>
      </c>
      <c r="D4" s="139"/>
      <c r="E4" s="139"/>
      <c r="F4" s="139"/>
      <c r="G4" s="139"/>
      <c r="H4" s="139"/>
    </row>
    <row r="5" ht="24.75" customHeight="1" spans="1:8">
      <c r="A5" s="140"/>
      <c r="B5" s="117" t="s">
        <v>30</v>
      </c>
      <c r="C5" s="138" t="s">
        <v>31</v>
      </c>
      <c r="D5" s="117" t="s">
        <v>32</v>
      </c>
      <c r="E5" s="117" t="s">
        <v>33</v>
      </c>
      <c r="F5" s="117" t="s">
        <v>34</v>
      </c>
      <c r="G5" s="121" t="s">
        <v>35</v>
      </c>
      <c r="H5" s="121" t="s">
        <v>437</v>
      </c>
    </row>
    <row r="6" ht="24.75" customHeight="1" spans="1:8">
      <c r="A6" s="141"/>
      <c r="B6" s="117"/>
      <c r="C6" s="138"/>
      <c r="D6" s="117"/>
      <c r="E6" s="117"/>
      <c r="F6" s="117"/>
      <c r="G6" s="121"/>
      <c r="H6" s="121"/>
    </row>
    <row r="7" ht="18.75" customHeight="1" spans="1:8">
      <c r="A7" s="142" t="s">
        <v>438</v>
      </c>
      <c r="B7" s="126"/>
      <c r="C7" s="126"/>
      <c r="D7" s="126"/>
      <c r="E7" s="126"/>
      <c r="F7" s="126"/>
      <c r="G7" s="143"/>
      <c r="H7" s="143"/>
    </row>
    <row r="8" ht="18.75" customHeight="1" spans="1:8">
      <c r="A8" s="144" t="s">
        <v>439</v>
      </c>
      <c r="B8" s="126"/>
      <c r="C8" s="104"/>
      <c r="D8" s="126"/>
      <c r="E8" s="126"/>
      <c r="F8" s="126"/>
      <c r="G8" s="143"/>
      <c r="H8" s="143"/>
    </row>
    <row r="9" ht="18.75" customHeight="1" spans="1:8">
      <c r="A9" s="142" t="s">
        <v>440</v>
      </c>
      <c r="B9" s="126"/>
      <c r="C9" s="126"/>
      <c r="D9" s="126"/>
      <c r="E9" s="126"/>
      <c r="F9" s="126"/>
      <c r="G9" s="143"/>
      <c r="H9" s="143"/>
    </row>
    <row r="10" ht="18.75" customHeight="1" spans="1:8">
      <c r="A10" s="144" t="s">
        <v>441</v>
      </c>
      <c r="B10" s="126"/>
      <c r="C10" s="126"/>
      <c r="D10" s="126"/>
      <c r="E10" s="126"/>
      <c r="F10" s="126"/>
      <c r="G10" s="143"/>
      <c r="H10" s="143"/>
    </row>
    <row r="11" ht="18.75" customHeight="1" spans="1:8">
      <c r="A11" s="142" t="s">
        <v>442</v>
      </c>
      <c r="B11" s="126"/>
      <c r="C11" s="126"/>
      <c r="D11" s="126"/>
      <c r="E11" s="126"/>
      <c r="F11" s="126"/>
      <c r="G11" s="143"/>
      <c r="H11" s="143"/>
    </row>
    <row r="12" ht="18.75" customHeight="1" spans="1:8">
      <c r="A12" s="142" t="s">
        <v>443</v>
      </c>
      <c r="B12" s="126"/>
      <c r="C12" s="126"/>
      <c r="D12" s="126"/>
      <c r="E12" s="126"/>
      <c r="F12" s="126"/>
      <c r="G12" s="143"/>
      <c r="H12" s="143"/>
    </row>
    <row r="13" ht="18.75" customHeight="1" spans="1:8">
      <c r="A13" s="145" t="s">
        <v>444</v>
      </c>
      <c r="B13" s="126"/>
      <c r="C13" s="126"/>
      <c r="D13" s="126"/>
      <c r="E13" s="126"/>
      <c r="F13" s="126"/>
      <c r="G13" s="143"/>
      <c r="H13" s="143"/>
    </row>
    <row r="14" ht="18.75" customHeight="1" spans="1:8">
      <c r="A14" s="142" t="s">
        <v>445</v>
      </c>
      <c r="B14" s="126"/>
      <c r="C14" s="126"/>
      <c r="D14" s="126"/>
      <c r="E14" s="126"/>
      <c r="F14" s="127"/>
      <c r="G14" s="127"/>
      <c r="H14" s="127"/>
    </row>
    <row r="15" ht="18.75" customHeight="1" spans="1:8">
      <c r="A15" s="145" t="s">
        <v>446</v>
      </c>
      <c r="B15" s="126"/>
      <c r="C15" s="126"/>
      <c r="D15" s="126"/>
      <c r="E15" s="126"/>
      <c r="F15" s="127"/>
      <c r="G15" s="127"/>
      <c r="H15" s="127"/>
    </row>
    <row r="16" ht="18.75" customHeight="1" spans="1:8">
      <c r="A16" s="145" t="s">
        <v>447</v>
      </c>
      <c r="B16" s="126"/>
      <c r="C16" s="126"/>
      <c r="D16" s="126"/>
      <c r="E16" s="126"/>
      <c r="F16" s="127"/>
      <c r="G16" s="127"/>
      <c r="H16" s="127"/>
    </row>
    <row r="17" ht="18.75" customHeight="1" spans="1:8">
      <c r="A17" s="142" t="s">
        <v>448</v>
      </c>
      <c r="B17" s="126"/>
      <c r="C17" s="126"/>
      <c r="D17" s="126"/>
      <c r="E17" s="126"/>
      <c r="F17" s="127"/>
      <c r="G17" s="127"/>
      <c r="H17" s="127"/>
    </row>
    <row r="18" ht="18.75" customHeight="1" spans="1:8">
      <c r="A18" s="142" t="s">
        <v>449</v>
      </c>
      <c r="B18" s="126"/>
      <c r="C18" s="126"/>
      <c r="D18" s="126"/>
      <c r="E18" s="126"/>
      <c r="F18" s="127"/>
      <c r="G18" s="127"/>
      <c r="H18" s="127"/>
    </row>
    <row r="19" ht="18.75" customHeight="1" spans="1:8">
      <c r="A19" s="145" t="s">
        <v>450</v>
      </c>
      <c r="B19" s="126"/>
      <c r="C19" s="126"/>
      <c r="D19" s="126"/>
      <c r="E19" s="126"/>
      <c r="F19" s="127"/>
      <c r="G19" s="127"/>
      <c r="H19" s="127"/>
    </row>
    <row r="20" ht="18.75" customHeight="1" spans="1:8">
      <c r="A20" s="142" t="s">
        <v>451</v>
      </c>
      <c r="B20" s="126"/>
      <c r="C20" s="126"/>
      <c r="D20" s="126"/>
      <c r="E20" s="126"/>
      <c r="F20" s="127"/>
      <c r="G20" s="127"/>
      <c r="H20" s="127"/>
    </row>
    <row r="21" s="89" customFormat="1" ht="18.75" customHeight="1" spans="1:8">
      <c r="A21" s="146" t="s">
        <v>452</v>
      </c>
      <c r="B21" s="123"/>
      <c r="C21" s="123"/>
      <c r="D21" s="123"/>
      <c r="E21" s="123"/>
      <c r="F21" s="124"/>
      <c r="G21" s="124"/>
      <c r="H21" s="124"/>
    </row>
    <row r="22" s="89" customFormat="1" ht="18.75" customHeight="1" spans="1:8">
      <c r="A22" s="146" t="s">
        <v>63</v>
      </c>
      <c r="B22" s="123"/>
      <c r="C22" s="123"/>
      <c r="D22" s="123"/>
      <c r="E22" s="123"/>
      <c r="F22" s="124"/>
      <c r="G22" s="147"/>
      <c r="H22" s="147"/>
    </row>
    <row r="23" ht="18.75" customHeight="1" spans="1:8">
      <c r="A23" s="142" t="s">
        <v>453</v>
      </c>
      <c r="B23" s="148"/>
      <c r="C23" s="126"/>
      <c r="D23" s="126"/>
      <c r="E23" s="126"/>
      <c r="F23" s="127"/>
      <c r="G23" s="149"/>
      <c r="H23" s="149"/>
    </row>
    <row r="24" s="89" customFormat="1" ht="18.75" customHeight="1" spans="1:8">
      <c r="A24" s="150" t="s">
        <v>130</v>
      </c>
      <c r="B24" s="123"/>
      <c r="C24" s="123"/>
      <c r="D24" s="123"/>
      <c r="E24" s="123"/>
      <c r="F24" s="124"/>
      <c r="G24" s="147"/>
      <c r="H24" s="147"/>
    </row>
  </sheetData>
  <sheetProtection selectLockedCells="1" selectUnlockedCells="1"/>
  <mergeCells count="10">
    <mergeCell ref="C4:H4"/>
    <mergeCell ref="A4:A6"/>
    <mergeCell ref="B5:B6"/>
    <mergeCell ref="C5:C6"/>
    <mergeCell ref="D5:D6"/>
    <mergeCell ref="E5:E6"/>
    <mergeCell ref="F5:F6"/>
    <mergeCell ref="G5:G6"/>
    <mergeCell ref="H5:H6"/>
    <mergeCell ref="A1:H2"/>
  </mergeCells>
  <printOptions horizontalCentered="1" verticalCentered="1"/>
  <pageMargins left="0.826388888888889" right="0.829861111111111" top="0.625" bottom="0.782638888888889" header="0.511805555555556" footer="0.432638888888889"/>
  <pageSetup paperSize="9" firstPageNumber="19" orientation="landscape" useFirstPageNumber="1" horizontalDpi="600" verticalDpi="600"/>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7"/>
  <sheetViews>
    <sheetView workbookViewId="0">
      <pane xSplit="1" ySplit="5" topLeftCell="B6" activePane="bottomRight" state="frozen"/>
      <selection/>
      <selection pane="topRight"/>
      <selection pane="bottomLeft"/>
      <selection pane="bottomRight" activeCell="N10" sqref="N10"/>
    </sheetView>
  </sheetViews>
  <sheetFormatPr defaultColWidth="9" defaultRowHeight="14.25" outlineLevelCol="7"/>
  <cols>
    <col min="1" max="1" width="38.875" style="87" customWidth="1"/>
    <col min="2" max="2" width="13.125" style="87" customWidth="1"/>
    <col min="3" max="3" width="13.5" style="84" customWidth="1"/>
    <col min="4" max="5" width="12.25" style="87" customWidth="1"/>
    <col min="6" max="7" width="12.25" style="84" customWidth="1"/>
    <col min="8" max="8" width="12.625" style="84" customWidth="1"/>
    <col min="9" max="16384" width="9" style="87"/>
  </cols>
  <sheetData>
    <row r="1" s="83" customFormat="1" ht="38" customHeight="1" spans="1:8">
      <c r="A1" s="113" t="s">
        <v>14</v>
      </c>
      <c r="B1" s="113"/>
      <c r="C1" s="113"/>
      <c r="D1" s="113"/>
      <c r="E1" s="113"/>
      <c r="F1" s="113"/>
      <c r="G1" s="113"/>
      <c r="H1" s="113"/>
    </row>
    <row r="2" s="83" customFormat="1" ht="21.75" customHeight="1" spans="1:8">
      <c r="A2" s="114"/>
      <c r="B2" s="114"/>
      <c r="C2" s="114"/>
      <c r="D2" s="114"/>
      <c r="E2" s="114"/>
      <c r="F2" s="114"/>
      <c r="G2" s="114"/>
      <c r="H2" s="115" t="s">
        <v>26</v>
      </c>
    </row>
    <row r="3" ht="29" customHeight="1" spans="1:8">
      <c r="A3" s="116" t="s">
        <v>347</v>
      </c>
      <c r="B3" s="117" t="s">
        <v>136</v>
      </c>
      <c r="C3" s="118" t="s">
        <v>137</v>
      </c>
      <c r="D3" s="118"/>
      <c r="E3" s="118"/>
      <c r="F3" s="118"/>
      <c r="G3" s="118"/>
      <c r="H3" s="118"/>
    </row>
    <row r="4" ht="27" customHeight="1" spans="1:8">
      <c r="A4" s="119"/>
      <c r="B4" s="117" t="s">
        <v>348</v>
      </c>
      <c r="C4" s="120" t="s">
        <v>139</v>
      </c>
      <c r="D4" s="117" t="s">
        <v>140</v>
      </c>
      <c r="E4" s="117" t="s">
        <v>141</v>
      </c>
      <c r="F4" s="117" t="s">
        <v>34</v>
      </c>
      <c r="G4" s="117" t="s">
        <v>454</v>
      </c>
      <c r="H4" s="121" t="s">
        <v>142</v>
      </c>
    </row>
    <row r="5" spans="1:8">
      <c r="A5" s="119"/>
      <c r="B5" s="117"/>
      <c r="C5" s="120"/>
      <c r="D5" s="117"/>
      <c r="E5" s="117"/>
      <c r="F5" s="117"/>
      <c r="G5" s="117"/>
      <c r="H5" s="121"/>
    </row>
    <row r="6" s="89" customFormat="1" ht="31" customHeight="1" spans="1:8">
      <c r="A6" s="122" t="s">
        <v>455</v>
      </c>
      <c r="B6" s="123"/>
      <c r="C6" s="123"/>
      <c r="D6" s="123"/>
      <c r="E6" s="123"/>
      <c r="F6" s="124"/>
      <c r="G6" s="124"/>
      <c r="H6" s="124"/>
    </row>
    <row r="7" ht="28" customHeight="1" spans="1:8">
      <c r="A7" s="125" t="s">
        <v>456</v>
      </c>
      <c r="B7" s="126"/>
      <c r="C7" s="126"/>
      <c r="D7" s="126"/>
      <c r="E7" s="126"/>
      <c r="F7" s="127"/>
      <c r="G7" s="127"/>
      <c r="H7" s="127"/>
    </row>
    <row r="8" ht="24" customHeight="1" spans="1:8">
      <c r="A8" s="128" t="s">
        <v>457</v>
      </c>
      <c r="B8" s="126"/>
      <c r="C8" s="104"/>
      <c r="D8" s="126"/>
      <c r="E8" s="126"/>
      <c r="F8" s="127"/>
      <c r="G8" s="127"/>
      <c r="H8" s="127"/>
    </row>
    <row r="9" ht="24" customHeight="1" spans="1:8">
      <c r="A9" s="125" t="s">
        <v>458</v>
      </c>
      <c r="B9" s="126"/>
      <c r="C9" s="126"/>
      <c r="D9" s="126"/>
      <c r="E9" s="126"/>
      <c r="F9" s="127"/>
      <c r="G9" s="127"/>
      <c r="H9" s="127"/>
    </row>
    <row r="10" ht="24" customHeight="1" spans="1:8">
      <c r="A10" s="125" t="s">
        <v>459</v>
      </c>
      <c r="B10" s="126"/>
      <c r="C10" s="126"/>
      <c r="D10" s="126"/>
      <c r="E10" s="126"/>
      <c r="F10" s="127"/>
      <c r="G10" s="127"/>
      <c r="H10" s="127"/>
    </row>
    <row r="11" ht="24" customHeight="1" spans="1:8">
      <c r="A11" s="125" t="s">
        <v>460</v>
      </c>
      <c r="B11" s="126"/>
      <c r="C11" s="126"/>
      <c r="D11" s="126"/>
      <c r="E11" s="126"/>
      <c r="F11" s="127"/>
      <c r="G11" s="127"/>
      <c r="H11" s="127"/>
    </row>
    <row r="12" ht="24" customHeight="1" spans="1:8">
      <c r="A12" s="125" t="s">
        <v>461</v>
      </c>
      <c r="B12" s="126"/>
      <c r="C12" s="126"/>
      <c r="D12" s="126"/>
      <c r="E12" s="126"/>
      <c r="F12" s="127"/>
      <c r="G12" s="127"/>
      <c r="H12" s="127"/>
    </row>
    <row r="13" s="89" customFormat="1" ht="21" customHeight="1" spans="1:8">
      <c r="A13" s="122" t="s">
        <v>462</v>
      </c>
      <c r="B13" s="123"/>
      <c r="C13" s="123"/>
      <c r="D13" s="123"/>
      <c r="E13" s="123"/>
      <c r="F13" s="124"/>
      <c r="G13" s="124"/>
      <c r="H13" s="127"/>
    </row>
    <row r="14" s="89" customFormat="1" ht="29" customHeight="1" spans="1:8">
      <c r="A14" s="122" t="s">
        <v>463</v>
      </c>
      <c r="B14" s="123"/>
      <c r="C14" s="123"/>
      <c r="D14" s="123"/>
      <c r="E14" s="123"/>
      <c r="F14" s="124"/>
      <c r="G14" s="124"/>
      <c r="H14" s="124"/>
    </row>
    <row r="15" ht="21" customHeight="1" spans="1:8">
      <c r="A15" s="125" t="s">
        <v>464</v>
      </c>
      <c r="B15" s="126"/>
      <c r="C15" s="126"/>
      <c r="D15" s="126"/>
      <c r="E15" s="126"/>
      <c r="F15" s="127"/>
      <c r="G15" s="127"/>
      <c r="H15" s="127"/>
    </row>
    <row r="16" ht="21" customHeight="1" spans="1:8">
      <c r="A16" s="125" t="s">
        <v>465</v>
      </c>
      <c r="B16" s="126"/>
      <c r="C16" s="126"/>
      <c r="D16" s="126"/>
      <c r="E16" s="126"/>
      <c r="F16" s="127"/>
      <c r="G16" s="127"/>
      <c r="H16" s="127"/>
    </row>
    <row r="17" s="89" customFormat="1" ht="27" customHeight="1" spans="1:8">
      <c r="A17" s="129" t="s">
        <v>318</v>
      </c>
      <c r="B17" s="123"/>
      <c r="C17" s="123"/>
      <c r="D17" s="123"/>
      <c r="E17" s="123"/>
      <c r="F17" s="124"/>
      <c r="G17" s="124"/>
      <c r="H17" s="124"/>
    </row>
  </sheetData>
  <sheetProtection selectLockedCells="1" selectUnlockedCells="1"/>
  <mergeCells count="10">
    <mergeCell ref="A1:H1"/>
    <mergeCell ref="C3:H3"/>
    <mergeCell ref="A3:A5"/>
    <mergeCell ref="B4:B5"/>
    <mergeCell ref="C4:C5"/>
    <mergeCell ref="D4:D5"/>
    <mergeCell ref="E4:E5"/>
    <mergeCell ref="F4:F5"/>
    <mergeCell ref="G4:G5"/>
    <mergeCell ref="H4:H5"/>
  </mergeCells>
  <printOptions horizontalCentered="1"/>
  <pageMargins left="0.707638888888889" right="0.629166666666667" top="0.751388888888889" bottom="0.590277777777778" header="0.511805555555556" footer="0.590277777777778"/>
  <pageSetup paperSize="9" scale="97" firstPageNumber="20" orientation="landscape" useFirstPageNumber="1" horizontalDpi="600" verticalDpi="600"/>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2"/>
  <sheetViews>
    <sheetView showZeros="0" workbookViewId="0">
      <pane ySplit="4" topLeftCell="A5" activePane="bottomLeft" state="frozenSplit"/>
      <selection/>
      <selection pane="bottomLeft" activeCell="E92" sqref="E92"/>
    </sheetView>
  </sheetViews>
  <sheetFormatPr defaultColWidth="9" defaultRowHeight="14.25"/>
  <cols>
    <col min="1" max="1" width="45.25" style="87" customWidth="1"/>
    <col min="2" max="2" width="11.625" style="91" customWidth="1"/>
    <col min="3" max="3" width="11.75" style="91" customWidth="1"/>
    <col min="4" max="4" width="11.625" style="91" customWidth="1"/>
    <col min="5" max="5" width="12.125" style="91" customWidth="1"/>
    <col min="6" max="7" width="12.125" style="87" customWidth="1"/>
    <col min="8" max="8" width="12.5" style="87" customWidth="1"/>
    <col min="9" max="16384" width="9" style="87"/>
  </cols>
  <sheetData>
    <row r="1" s="83" customFormat="1" ht="30" customHeight="1" spans="1:8">
      <c r="A1" s="92" t="s">
        <v>16</v>
      </c>
      <c r="B1" s="92"/>
      <c r="C1" s="92"/>
      <c r="D1" s="92"/>
      <c r="E1" s="92"/>
      <c r="F1" s="92"/>
      <c r="G1" s="92"/>
      <c r="H1" s="92"/>
    </row>
    <row r="2" s="84" customFormat="1" ht="16.5" customHeight="1" spans="2:8">
      <c r="B2" s="91"/>
      <c r="C2" s="91"/>
      <c r="D2" s="91"/>
      <c r="E2" s="91"/>
      <c r="H2" s="93" t="s">
        <v>26</v>
      </c>
    </row>
    <row r="3" s="85" customFormat="1" ht="23.25" customHeight="1" spans="1:8">
      <c r="A3" s="94" t="s">
        <v>347</v>
      </c>
      <c r="B3" s="94" t="s">
        <v>466</v>
      </c>
      <c r="C3" s="95" t="s">
        <v>467</v>
      </c>
      <c r="D3" s="95"/>
      <c r="E3" s="96"/>
      <c r="F3" s="96"/>
      <c r="G3" s="96"/>
      <c r="H3" s="97"/>
    </row>
    <row r="4" s="85" customFormat="1" ht="34.9" customHeight="1" spans="1:8">
      <c r="A4" s="94"/>
      <c r="B4" s="94" t="s">
        <v>468</v>
      </c>
      <c r="C4" s="98" t="s">
        <v>469</v>
      </c>
      <c r="D4" s="98" t="s">
        <v>470</v>
      </c>
      <c r="E4" s="94" t="s">
        <v>471</v>
      </c>
      <c r="F4" s="94" t="s">
        <v>472</v>
      </c>
      <c r="G4" s="94" t="s">
        <v>473</v>
      </c>
      <c r="H4" s="94" t="s">
        <v>474</v>
      </c>
    </row>
    <row r="5" s="85" customFormat="1" ht="19.15" customHeight="1" spans="1:8">
      <c r="A5" s="99" t="s">
        <v>475</v>
      </c>
      <c r="B5" s="100">
        <f>B32+B47</f>
        <v>81317.88</v>
      </c>
      <c r="C5" s="100">
        <f>C6+C13+C18+C24+C28+C32+C39+C43+C47</f>
        <v>83750</v>
      </c>
      <c r="D5" s="100">
        <f>D6+D13+D18+D24+D28+D32+D39+D43+D47</f>
        <v>70410</v>
      </c>
      <c r="E5" s="100">
        <f>E6+E47+E32+E18+E43+E39+E24+E13+E28</f>
        <v>71189.74</v>
      </c>
      <c r="F5" s="101">
        <f>E5/C5</f>
        <v>0.850026746268657</v>
      </c>
      <c r="G5" s="101">
        <f>E5/D5</f>
        <v>1.0110742792217</v>
      </c>
      <c r="H5" s="101">
        <f>(E5-B5)/B5</f>
        <v>-0.124549975970844</v>
      </c>
    </row>
    <row r="6" s="86" customFormat="1" ht="19.15" customHeight="1" spans="1:8">
      <c r="A6" s="102" t="s">
        <v>476</v>
      </c>
      <c r="B6" s="103">
        <v>0</v>
      </c>
      <c r="C6" s="104"/>
      <c r="D6" s="104"/>
      <c r="E6" s="103">
        <f>SUM(E7:E12)</f>
        <v>0</v>
      </c>
      <c r="F6" s="105"/>
      <c r="G6" s="105"/>
      <c r="H6" s="105"/>
    </row>
    <row r="7" s="86" customFormat="1" ht="19.15" hidden="1" customHeight="1" spans="1:11">
      <c r="A7" s="102" t="s">
        <v>477</v>
      </c>
      <c r="B7" s="103"/>
      <c r="C7" s="104"/>
      <c r="D7" s="104"/>
      <c r="E7" s="103"/>
      <c r="F7" s="105"/>
      <c r="G7" s="105"/>
      <c r="H7" s="105"/>
      <c r="K7" s="86" t="s">
        <v>478</v>
      </c>
    </row>
    <row r="8" s="86" customFormat="1" ht="19.15" hidden="1" customHeight="1" spans="1:8">
      <c r="A8" s="102" t="s">
        <v>479</v>
      </c>
      <c r="B8" s="103"/>
      <c r="C8" s="104"/>
      <c r="D8" s="104"/>
      <c r="E8" s="103"/>
      <c r="F8" s="105"/>
      <c r="G8" s="105"/>
      <c r="H8" s="105"/>
    </row>
    <row r="9" s="86" customFormat="1" ht="19.15" hidden="1" customHeight="1" spans="1:8">
      <c r="A9" s="102" t="s">
        <v>480</v>
      </c>
      <c r="B9" s="103"/>
      <c r="C9" s="103"/>
      <c r="D9" s="103"/>
      <c r="E9" s="103"/>
      <c r="F9" s="105"/>
      <c r="G9" s="105"/>
      <c r="H9" s="105"/>
    </row>
    <row r="10" s="86" customFormat="1" ht="19.15" hidden="1" customHeight="1" spans="1:8">
      <c r="A10" s="102" t="s">
        <v>481</v>
      </c>
      <c r="B10" s="103"/>
      <c r="C10" s="103"/>
      <c r="D10" s="103"/>
      <c r="E10" s="103"/>
      <c r="F10" s="105"/>
      <c r="G10" s="105"/>
      <c r="H10" s="105"/>
    </row>
    <row r="11" s="86" customFormat="1" ht="19.15" hidden="1" customHeight="1" spans="1:8">
      <c r="A11" s="102" t="s">
        <v>482</v>
      </c>
      <c r="B11" s="103"/>
      <c r="C11" s="103"/>
      <c r="D11" s="103"/>
      <c r="E11" s="103"/>
      <c r="F11" s="105"/>
      <c r="G11" s="105"/>
      <c r="H11" s="105"/>
    </row>
    <row r="12" s="86" customFormat="1" ht="19.15" hidden="1" customHeight="1" spans="1:8">
      <c r="A12" s="102" t="s">
        <v>483</v>
      </c>
      <c r="B12" s="103"/>
      <c r="C12" s="103"/>
      <c r="D12" s="103"/>
      <c r="E12" s="103"/>
      <c r="F12" s="105"/>
      <c r="G12" s="105"/>
      <c r="H12" s="105"/>
    </row>
    <row r="13" s="85" customFormat="1" ht="19.15" customHeight="1" spans="1:8">
      <c r="A13" s="102" t="s">
        <v>484</v>
      </c>
      <c r="B13" s="103">
        <v>0</v>
      </c>
      <c r="C13" s="103">
        <f>C14+C15+C17</f>
        <v>0</v>
      </c>
      <c r="D13" s="103">
        <f>D14+D15+D17</f>
        <v>0</v>
      </c>
      <c r="E13" s="103">
        <f>E14+E15+E16+E17</f>
        <v>0</v>
      </c>
      <c r="F13" s="105"/>
      <c r="G13" s="105"/>
      <c r="H13" s="105"/>
    </row>
    <row r="14" s="87" customFormat="1" ht="19.15" hidden="1" customHeight="1" spans="1:8">
      <c r="A14" s="102" t="s">
        <v>477</v>
      </c>
      <c r="B14" s="103"/>
      <c r="C14" s="103"/>
      <c r="D14" s="103"/>
      <c r="E14" s="103"/>
      <c r="F14" s="105"/>
      <c r="G14" s="105"/>
      <c r="H14" s="105"/>
    </row>
    <row r="15" s="88" customFormat="1" ht="19.15" hidden="1" customHeight="1" spans="1:8">
      <c r="A15" s="102" t="s">
        <v>479</v>
      </c>
      <c r="B15" s="103"/>
      <c r="C15" s="103"/>
      <c r="D15" s="103"/>
      <c r="E15" s="103"/>
      <c r="F15" s="105"/>
      <c r="G15" s="105"/>
      <c r="H15" s="105"/>
    </row>
    <row r="16" s="88" customFormat="1" ht="19.15" hidden="1" customHeight="1" spans="1:8">
      <c r="A16" s="102" t="s">
        <v>481</v>
      </c>
      <c r="B16" s="103"/>
      <c r="C16" s="103"/>
      <c r="D16" s="103"/>
      <c r="E16" s="103"/>
      <c r="F16" s="105"/>
      <c r="G16" s="105"/>
      <c r="H16" s="105"/>
    </row>
    <row r="17" s="88" customFormat="1" ht="19.15" hidden="1" customHeight="1" spans="1:8">
      <c r="A17" s="102" t="s">
        <v>482</v>
      </c>
      <c r="B17" s="103"/>
      <c r="C17" s="103"/>
      <c r="D17" s="103"/>
      <c r="E17" s="103"/>
      <c r="F17" s="105"/>
      <c r="G17" s="105"/>
      <c r="H17" s="105"/>
    </row>
    <row r="18" s="86" customFormat="1" ht="19.15" customHeight="1" spans="1:8">
      <c r="A18" s="102" t="s">
        <v>485</v>
      </c>
      <c r="B18" s="103">
        <v>0</v>
      </c>
      <c r="C18" s="103">
        <f>C19+C20+C22</f>
        <v>0</v>
      </c>
      <c r="D18" s="103">
        <f>D19+D20+D22</f>
        <v>0</v>
      </c>
      <c r="E18" s="103">
        <f>E19+E20+E21+E22+E23</f>
        <v>0</v>
      </c>
      <c r="F18" s="105"/>
      <c r="G18" s="105"/>
      <c r="H18" s="105"/>
    </row>
    <row r="19" s="86" customFormat="1" ht="19.15" hidden="1" customHeight="1" spans="1:8">
      <c r="A19" s="102" t="s">
        <v>477</v>
      </c>
      <c r="B19" s="103"/>
      <c r="C19" s="103"/>
      <c r="D19" s="103"/>
      <c r="E19" s="103"/>
      <c r="F19" s="105"/>
      <c r="G19" s="105"/>
      <c r="H19" s="105"/>
    </row>
    <row r="20" s="86" customFormat="1" ht="19.15" hidden="1" customHeight="1" spans="1:8">
      <c r="A20" s="102" t="s">
        <v>479</v>
      </c>
      <c r="B20" s="103"/>
      <c r="C20" s="103"/>
      <c r="D20" s="103"/>
      <c r="E20" s="103"/>
      <c r="F20" s="105"/>
      <c r="G20" s="105"/>
      <c r="H20" s="105"/>
    </row>
    <row r="21" s="86" customFormat="1" ht="19.15" hidden="1" customHeight="1" spans="1:8">
      <c r="A21" s="102" t="s">
        <v>481</v>
      </c>
      <c r="B21" s="103"/>
      <c r="C21" s="103"/>
      <c r="D21" s="103"/>
      <c r="E21" s="103"/>
      <c r="F21" s="105"/>
      <c r="G21" s="105"/>
      <c r="H21" s="105"/>
    </row>
    <row r="22" s="86" customFormat="1" ht="19.15" hidden="1" customHeight="1" spans="1:8">
      <c r="A22" s="102" t="s">
        <v>482</v>
      </c>
      <c r="B22" s="103"/>
      <c r="C22" s="103"/>
      <c r="D22" s="103"/>
      <c r="E22" s="103"/>
      <c r="F22" s="105"/>
      <c r="G22" s="105"/>
      <c r="H22" s="105"/>
    </row>
    <row r="23" s="86" customFormat="1" ht="19.15" hidden="1" customHeight="1" spans="1:8">
      <c r="A23" s="102" t="s">
        <v>483</v>
      </c>
      <c r="B23" s="103"/>
      <c r="C23" s="103"/>
      <c r="D23" s="103"/>
      <c r="E23" s="103"/>
      <c r="F23" s="105"/>
      <c r="G23" s="105"/>
      <c r="H23" s="105"/>
    </row>
    <row r="24" s="86" customFormat="1" ht="19.15" customHeight="1" spans="1:8">
      <c r="A24" s="102" t="s">
        <v>486</v>
      </c>
      <c r="B24" s="103">
        <v>0</v>
      </c>
      <c r="C24" s="103">
        <f>C25+C26</f>
        <v>0</v>
      </c>
      <c r="D24" s="103">
        <f>D25+D26</f>
        <v>0</v>
      </c>
      <c r="E24" s="103">
        <f>E25+E26+E27</f>
        <v>0</v>
      </c>
      <c r="F24" s="105"/>
      <c r="G24" s="105"/>
      <c r="H24" s="105"/>
    </row>
    <row r="25" s="86" customFormat="1" ht="19.15" hidden="1" customHeight="1" spans="1:8">
      <c r="A25" s="102" t="s">
        <v>477</v>
      </c>
      <c r="B25" s="103"/>
      <c r="C25" s="103"/>
      <c r="D25" s="103"/>
      <c r="E25" s="103"/>
      <c r="F25" s="105"/>
      <c r="G25" s="105"/>
      <c r="H25" s="105"/>
    </row>
    <row r="26" s="88" customFormat="1" ht="19.15" hidden="1" customHeight="1" spans="1:8">
      <c r="A26" s="102" t="s">
        <v>479</v>
      </c>
      <c r="B26" s="103"/>
      <c r="C26" s="103"/>
      <c r="D26" s="103"/>
      <c r="E26" s="103"/>
      <c r="F26" s="105"/>
      <c r="G26" s="105"/>
      <c r="H26" s="105"/>
    </row>
    <row r="27" s="88" customFormat="1" ht="19.15" hidden="1" customHeight="1" spans="1:8">
      <c r="A27" s="102" t="s">
        <v>481</v>
      </c>
      <c r="B27" s="103"/>
      <c r="C27" s="103"/>
      <c r="D27" s="103"/>
      <c r="E27" s="103"/>
      <c r="F27" s="105"/>
      <c r="G27" s="105"/>
      <c r="H27" s="105"/>
    </row>
    <row r="28" s="87" customFormat="1" ht="19.15" customHeight="1" spans="1:8">
      <c r="A28" s="102" t="s">
        <v>487</v>
      </c>
      <c r="B28" s="103">
        <v>0</v>
      </c>
      <c r="C28" s="103">
        <f>C29+C30</f>
        <v>0</v>
      </c>
      <c r="D28" s="103">
        <f>D29+D30</f>
        <v>0</v>
      </c>
      <c r="E28" s="103">
        <f>E29+E30+E31</f>
        <v>0</v>
      </c>
      <c r="F28" s="105"/>
      <c r="G28" s="105"/>
      <c r="H28" s="105"/>
    </row>
    <row r="29" s="87" customFormat="1" ht="19.15" hidden="1" customHeight="1" spans="1:8">
      <c r="A29" s="102" t="s">
        <v>477</v>
      </c>
      <c r="B29" s="103"/>
      <c r="C29" s="103"/>
      <c r="D29" s="103"/>
      <c r="E29" s="103"/>
      <c r="F29" s="105" t="e">
        <f>E29/C29</f>
        <v>#DIV/0!</v>
      </c>
      <c r="G29" s="105" t="e">
        <f t="shared" ref="G29:G38" si="0">E29/D29</f>
        <v>#DIV/0!</v>
      </c>
      <c r="H29" s="105" t="e">
        <f t="shared" ref="H29:H38" si="1">(E29-B29)/B29</f>
        <v>#DIV/0!</v>
      </c>
    </row>
    <row r="30" s="87" customFormat="1" ht="19.15" hidden="1" customHeight="1" spans="1:8">
      <c r="A30" s="102" t="s">
        <v>479</v>
      </c>
      <c r="B30" s="103"/>
      <c r="C30" s="103"/>
      <c r="D30" s="103"/>
      <c r="E30" s="103"/>
      <c r="F30" s="105" t="e">
        <f>E30/C30</f>
        <v>#DIV/0!</v>
      </c>
      <c r="G30" s="105" t="e">
        <f t="shared" si="0"/>
        <v>#DIV/0!</v>
      </c>
      <c r="H30" s="105" t="e">
        <f t="shared" si="1"/>
        <v>#DIV/0!</v>
      </c>
    </row>
    <row r="31" s="87" customFormat="1" ht="19.15" hidden="1" customHeight="1" spans="1:8">
      <c r="A31" s="102" t="s">
        <v>481</v>
      </c>
      <c r="B31" s="103"/>
      <c r="C31" s="103"/>
      <c r="D31" s="103"/>
      <c r="E31" s="103"/>
      <c r="F31" s="105" t="e">
        <f>E31/C31</f>
        <v>#DIV/0!</v>
      </c>
      <c r="G31" s="105" t="e">
        <f t="shared" si="0"/>
        <v>#DIV/0!</v>
      </c>
      <c r="H31" s="105" t="e">
        <f t="shared" si="1"/>
        <v>#DIV/0!</v>
      </c>
    </row>
    <row r="32" s="87" customFormat="1" ht="19.15" customHeight="1" spans="1:8">
      <c r="A32" s="102" t="s">
        <v>488</v>
      </c>
      <c r="B32" s="103">
        <v>29040.63</v>
      </c>
      <c r="C32" s="103">
        <v>32256</v>
      </c>
      <c r="D32" s="106">
        <f>SUM(D33:D38)</f>
        <v>30216</v>
      </c>
      <c r="E32" s="107">
        <v>30183.94</v>
      </c>
      <c r="F32" s="105">
        <f>E32/C32</f>
        <v>0.935762028769841</v>
      </c>
      <c r="G32" s="105">
        <f t="shared" si="0"/>
        <v>0.99893897272968</v>
      </c>
      <c r="H32" s="105">
        <f t="shared" si="1"/>
        <v>0.0393693249767652</v>
      </c>
    </row>
    <row r="33" s="87" customFormat="1" ht="19.15" customHeight="1" spans="1:8">
      <c r="A33" s="102" t="s">
        <v>489</v>
      </c>
      <c r="B33" s="103">
        <v>6895.26</v>
      </c>
      <c r="C33" s="108">
        <v>5996</v>
      </c>
      <c r="D33" s="109">
        <v>7596</v>
      </c>
      <c r="E33" s="110">
        <v>7362.71</v>
      </c>
      <c r="F33" s="105">
        <f t="shared" ref="F33:F38" si="2">E33/C33</f>
        <v>1.22793695797198</v>
      </c>
      <c r="G33" s="105">
        <f t="shared" si="0"/>
        <v>0.969287783043707</v>
      </c>
      <c r="H33" s="105">
        <f t="shared" si="1"/>
        <v>0.067792947619089</v>
      </c>
    </row>
    <row r="34" s="87" customFormat="1" ht="19.15" customHeight="1" spans="1:8">
      <c r="A34" s="102" t="s">
        <v>479</v>
      </c>
      <c r="B34" s="103">
        <v>155.2</v>
      </c>
      <c r="C34" s="108">
        <v>155</v>
      </c>
      <c r="D34" s="109">
        <v>254</v>
      </c>
      <c r="E34" s="111">
        <v>263.03</v>
      </c>
      <c r="F34" s="105">
        <f t="shared" si="2"/>
        <v>1.69696774193548</v>
      </c>
      <c r="G34" s="105">
        <f t="shared" si="0"/>
        <v>1.03555118110236</v>
      </c>
      <c r="H34" s="105">
        <f t="shared" si="1"/>
        <v>0.694780927835052</v>
      </c>
    </row>
    <row r="35" s="87" customFormat="1" ht="19.15" customHeight="1" spans="1:8">
      <c r="A35" s="102" t="s">
        <v>490</v>
      </c>
      <c r="B35" s="103">
        <v>21801</v>
      </c>
      <c r="C35" s="108">
        <v>24841</v>
      </c>
      <c r="D35" s="109">
        <v>21041</v>
      </c>
      <c r="E35" s="111">
        <v>21317</v>
      </c>
      <c r="F35" s="105">
        <f t="shared" si="2"/>
        <v>0.85813775612898</v>
      </c>
      <c r="G35" s="105">
        <f t="shared" si="0"/>
        <v>1.01311724727912</v>
      </c>
      <c r="H35" s="105">
        <f t="shared" si="1"/>
        <v>-0.0222008164763084</v>
      </c>
    </row>
    <row r="36" s="87" customFormat="1" ht="19.15" customHeight="1" spans="1:8">
      <c r="A36" s="102" t="s">
        <v>491</v>
      </c>
      <c r="B36" s="103">
        <v>126.1</v>
      </c>
      <c r="C36" s="108">
        <v>1226</v>
      </c>
      <c r="D36" s="109">
        <v>1226</v>
      </c>
      <c r="E36" s="111">
        <v>1069.26</v>
      </c>
      <c r="F36" s="105">
        <f t="shared" si="2"/>
        <v>0.872153344208809</v>
      </c>
      <c r="G36" s="105">
        <f t="shared" si="0"/>
        <v>0.872153344208809</v>
      </c>
      <c r="H36" s="105">
        <f t="shared" si="1"/>
        <v>7.47946074544013</v>
      </c>
    </row>
    <row r="37" s="87" customFormat="1" ht="19.15" customHeight="1" spans="1:8">
      <c r="A37" s="102" t="s">
        <v>482</v>
      </c>
      <c r="B37" s="103">
        <v>61</v>
      </c>
      <c r="C37" s="109">
        <v>3</v>
      </c>
      <c r="D37" s="109">
        <v>9</v>
      </c>
      <c r="E37" s="111">
        <v>7</v>
      </c>
      <c r="F37" s="105">
        <f t="shared" si="2"/>
        <v>2.33333333333333</v>
      </c>
      <c r="G37" s="105">
        <f t="shared" si="0"/>
        <v>0.777777777777778</v>
      </c>
      <c r="H37" s="105">
        <f t="shared" si="1"/>
        <v>-0.885245901639344</v>
      </c>
    </row>
    <row r="38" s="87" customFormat="1" ht="19.15" customHeight="1" spans="1:8">
      <c r="A38" s="102" t="s">
        <v>481</v>
      </c>
      <c r="B38" s="103">
        <v>2</v>
      </c>
      <c r="C38" s="109">
        <v>35</v>
      </c>
      <c r="D38" s="109">
        <v>90</v>
      </c>
      <c r="E38" s="111">
        <v>165</v>
      </c>
      <c r="F38" s="105">
        <f t="shared" si="2"/>
        <v>4.71428571428571</v>
      </c>
      <c r="G38" s="105">
        <f t="shared" si="0"/>
        <v>1.83333333333333</v>
      </c>
      <c r="H38" s="105">
        <f t="shared" si="1"/>
        <v>81.5</v>
      </c>
    </row>
    <row r="39" s="87" customFormat="1" ht="19.15" customHeight="1" spans="1:8">
      <c r="A39" s="102" t="s">
        <v>492</v>
      </c>
      <c r="B39" s="103">
        <v>0</v>
      </c>
      <c r="C39" s="103">
        <f>C40+C41+C42</f>
        <v>0</v>
      </c>
      <c r="D39" s="109"/>
      <c r="E39" s="103">
        <f>E40+E41+E42</f>
        <v>0</v>
      </c>
      <c r="F39" s="105"/>
      <c r="G39" s="105"/>
      <c r="H39" s="105"/>
    </row>
    <row r="40" s="87" customFormat="1" ht="19.15" hidden="1" customHeight="1" spans="1:8">
      <c r="A40" s="102" t="s">
        <v>493</v>
      </c>
      <c r="B40" s="103"/>
      <c r="C40" s="103"/>
      <c r="D40" s="109">
        <v>1093</v>
      </c>
      <c r="E40" s="103"/>
      <c r="F40" s="105"/>
      <c r="G40" s="105"/>
      <c r="H40" s="105"/>
    </row>
    <row r="41" s="87" customFormat="1" ht="19.15" hidden="1" customHeight="1" spans="1:8">
      <c r="A41" s="102" t="s">
        <v>479</v>
      </c>
      <c r="B41" s="103"/>
      <c r="C41" s="103"/>
      <c r="D41" s="109">
        <v>21800</v>
      </c>
      <c r="E41" s="103"/>
      <c r="F41" s="105"/>
      <c r="G41" s="105"/>
      <c r="H41" s="105"/>
    </row>
    <row r="42" s="87" customFormat="1" ht="19.15" hidden="1" customHeight="1" spans="1:8">
      <c r="A42" s="102" t="s">
        <v>490</v>
      </c>
      <c r="B42" s="103"/>
      <c r="C42" s="103"/>
      <c r="D42" s="109">
        <v>20</v>
      </c>
      <c r="E42" s="103"/>
      <c r="F42" s="105"/>
      <c r="G42" s="105"/>
      <c r="H42" s="105"/>
    </row>
    <row r="43" s="87" customFormat="1" ht="19.15" customHeight="1" spans="1:8">
      <c r="A43" s="102" t="s">
        <v>494</v>
      </c>
      <c r="B43" s="103">
        <v>0</v>
      </c>
      <c r="C43" s="103">
        <f>C44+C45+C46</f>
        <v>0</v>
      </c>
      <c r="D43" s="109"/>
      <c r="E43" s="103">
        <f>E44+E45+E46</f>
        <v>0</v>
      </c>
      <c r="F43" s="105"/>
      <c r="G43" s="105"/>
      <c r="H43" s="105"/>
    </row>
    <row r="44" s="87" customFormat="1" ht="19.15" hidden="1" customHeight="1" spans="1:8">
      <c r="A44" s="102" t="s">
        <v>493</v>
      </c>
      <c r="B44" s="103"/>
      <c r="C44" s="103"/>
      <c r="D44" s="103"/>
      <c r="E44" s="103"/>
      <c r="F44" s="105" t="e">
        <f t="shared" ref="F44:F50" si="3">E44/C44</f>
        <v>#DIV/0!</v>
      </c>
      <c r="G44" s="105" t="e">
        <f t="shared" ref="G44:G50" si="4">E44/D44</f>
        <v>#DIV/0!</v>
      </c>
      <c r="H44" s="105" t="e">
        <f t="shared" ref="H44:H50" si="5">(E44-B44)/B44</f>
        <v>#DIV/0!</v>
      </c>
    </row>
    <row r="45" s="87" customFormat="1" ht="19.15" hidden="1" customHeight="1" spans="1:8">
      <c r="A45" s="102" t="s">
        <v>479</v>
      </c>
      <c r="B45" s="103"/>
      <c r="C45" s="103"/>
      <c r="D45" s="103"/>
      <c r="E45" s="103"/>
      <c r="F45" s="105" t="e">
        <f t="shared" si="3"/>
        <v>#DIV/0!</v>
      </c>
      <c r="G45" s="105" t="e">
        <f t="shared" si="4"/>
        <v>#DIV/0!</v>
      </c>
      <c r="H45" s="105" t="e">
        <f t="shared" si="5"/>
        <v>#DIV/0!</v>
      </c>
    </row>
    <row r="46" s="87" customFormat="1" ht="19.15" hidden="1" customHeight="1" spans="1:8">
      <c r="A46" s="102" t="s">
        <v>490</v>
      </c>
      <c r="B46" s="103"/>
      <c r="C46" s="103"/>
      <c r="D46" s="103"/>
      <c r="E46" s="103"/>
      <c r="F46" s="105" t="e">
        <f t="shared" si="3"/>
        <v>#DIV/0!</v>
      </c>
      <c r="G46" s="105" t="e">
        <f t="shared" si="4"/>
        <v>#DIV/0!</v>
      </c>
      <c r="H46" s="105" t="e">
        <f t="shared" si="5"/>
        <v>#DIV/0!</v>
      </c>
    </row>
    <row r="47" s="87" customFormat="1" ht="19.15" customHeight="1" spans="1:8">
      <c r="A47" s="112" t="s">
        <v>495</v>
      </c>
      <c r="B47" s="103">
        <v>52277.25</v>
      </c>
      <c r="C47" s="107">
        <f>SUM(C48:C52)</f>
        <v>51494</v>
      </c>
      <c r="D47" s="107">
        <f>SUM(D48:D52)</f>
        <v>40194</v>
      </c>
      <c r="E47" s="103">
        <v>41005.8</v>
      </c>
      <c r="F47" s="105">
        <f t="shared" si="3"/>
        <v>0.796321901580767</v>
      </c>
      <c r="G47" s="105">
        <f t="shared" si="4"/>
        <v>1.02019704433498</v>
      </c>
      <c r="H47" s="105">
        <f t="shared" si="5"/>
        <v>-0.215609084257492</v>
      </c>
    </row>
    <row r="48" s="87" customFormat="1" ht="19.15" customHeight="1" spans="1:8">
      <c r="A48" s="112" t="s">
        <v>496</v>
      </c>
      <c r="B48" s="103">
        <v>26816.61</v>
      </c>
      <c r="C48" s="109">
        <v>26510</v>
      </c>
      <c r="D48" s="109">
        <v>26510</v>
      </c>
      <c r="E48" s="111">
        <v>26667.32</v>
      </c>
      <c r="F48" s="105">
        <f t="shared" si="3"/>
        <v>1.0059343643908</v>
      </c>
      <c r="G48" s="105">
        <f t="shared" si="4"/>
        <v>1.0059343643908</v>
      </c>
      <c r="H48" s="105">
        <f t="shared" si="5"/>
        <v>-0.0055670720497483</v>
      </c>
    </row>
    <row r="49" s="89" customFormat="1" ht="19.15" customHeight="1" spans="1:8">
      <c r="A49" s="112" t="s">
        <v>479</v>
      </c>
      <c r="B49" s="103">
        <v>2031.14</v>
      </c>
      <c r="C49" s="109">
        <v>960</v>
      </c>
      <c r="D49" s="109">
        <v>1360</v>
      </c>
      <c r="E49" s="111">
        <v>1344</v>
      </c>
      <c r="F49" s="105">
        <f t="shared" si="3"/>
        <v>1.4</v>
      </c>
      <c r="G49" s="105">
        <f t="shared" si="4"/>
        <v>0.988235294117647</v>
      </c>
      <c r="H49" s="105">
        <f t="shared" si="5"/>
        <v>-0.338302628080782</v>
      </c>
    </row>
    <row r="50" s="87" customFormat="1" ht="19.15" customHeight="1" spans="1:8">
      <c r="A50" s="112" t="s">
        <v>480</v>
      </c>
      <c r="B50" s="103">
        <v>22753</v>
      </c>
      <c r="C50" s="109">
        <v>23359</v>
      </c>
      <c r="D50" s="109">
        <v>11859</v>
      </c>
      <c r="E50" s="111">
        <v>12099</v>
      </c>
      <c r="F50" s="105">
        <f t="shared" si="3"/>
        <v>0.517958816730168</v>
      </c>
      <c r="G50" s="105">
        <f t="shared" si="4"/>
        <v>1.02023779408045</v>
      </c>
      <c r="H50" s="105">
        <f t="shared" si="5"/>
        <v>-0.468245945589593</v>
      </c>
    </row>
    <row r="51" s="87" customFormat="1" ht="19.15" customHeight="1" spans="1:8">
      <c r="A51" s="112" t="s">
        <v>481</v>
      </c>
      <c r="B51" s="103">
        <v>11.43</v>
      </c>
      <c r="C51" s="109">
        <v>15</v>
      </c>
      <c r="D51" s="109">
        <v>15</v>
      </c>
      <c r="E51" s="111">
        <v>16.05</v>
      </c>
      <c r="F51" s="105"/>
      <c r="G51" s="105"/>
      <c r="H51" s="105"/>
    </row>
    <row r="52" s="87" customFormat="1" ht="19.15" customHeight="1" spans="1:8">
      <c r="A52" s="112" t="s">
        <v>482</v>
      </c>
      <c r="B52" s="103">
        <v>665.08</v>
      </c>
      <c r="C52" s="109">
        <v>650</v>
      </c>
      <c r="D52" s="109">
        <v>450</v>
      </c>
      <c r="E52" s="111">
        <v>880.11</v>
      </c>
      <c r="F52" s="105">
        <f>E52/C52</f>
        <v>1.35401538461538</v>
      </c>
      <c r="G52" s="105">
        <f>E52/D52</f>
        <v>1.9558</v>
      </c>
      <c r="H52" s="105">
        <f>(E52-B52)/B52</f>
        <v>0.323314488482588</v>
      </c>
    </row>
    <row r="53" s="87" customFormat="1" ht="19.15" customHeight="1" spans="1:8">
      <c r="A53" s="99" t="s">
        <v>497</v>
      </c>
      <c r="B53" s="100">
        <f>B77+B89</f>
        <v>68208.12</v>
      </c>
      <c r="C53" s="100">
        <f>C54+C58+C67+C70+C74+C77+C83+C86+C89</f>
        <v>73622</v>
      </c>
      <c r="D53" s="100">
        <f>D54+D58+D67+D70+D74+D77+D83+D86+D89</f>
        <v>75258</v>
      </c>
      <c r="E53" s="100">
        <f>E54+E89+E77+E67+E86+E83+E70+E58+E74</f>
        <v>76089.27</v>
      </c>
      <c r="F53" s="101">
        <f>E53/C53</f>
        <v>1.03351267284236</v>
      </c>
      <c r="G53" s="101">
        <f>E53/D53</f>
        <v>1.01104560312525</v>
      </c>
      <c r="H53" s="101">
        <f>(E53-B53)/B53</f>
        <v>0.115545627118883</v>
      </c>
    </row>
    <row r="54" s="87" customFormat="1" ht="19.15" customHeight="1" spans="1:8">
      <c r="A54" s="102" t="s">
        <v>498</v>
      </c>
      <c r="B54" s="103">
        <v>0</v>
      </c>
      <c r="C54" s="103">
        <f>C55+C56+C57</f>
        <v>0</v>
      </c>
      <c r="D54" s="103">
        <f>D55+D56+D57</f>
        <v>0</v>
      </c>
      <c r="E54" s="103">
        <f>E55+E56+E57</f>
        <v>0</v>
      </c>
      <c r="F54" s="105"/>
      <c r="G54" s="105"/>
      <c r="H54" s="105"/>
    </row>
    <row r="55" s="87" customFormat="1" ht="19.15" hidden="1" customHeight="1" spans="1:8">
      <c r="A55" s="102" t="s">
        <v>499</v>
      </c>
      <c r="B55" s="103"/>
      <c r="C55" s="103"/>
      <c r="D55" s="103"/>
      <c r="E55" s="103"/>
      <c r="F55" s="105"/>
      <c r="G55" s="105"/>
      <c r="H55" s="105"/>
    </row>
    <row r="56" s="87" customFormat="1" ht="19.15" hidden="1" customHeight="1" spans="1:8">
      <c r="A56" s="102" t="s">
        <v>500</v>
      </c>
      <c r="B56" s="103"/>
      <c r="C56" s="103"/>
      <c r="D56" s="103"/>
      <c r="E56" s="103"/>
      <c r="F56" s="105"/>
      <c r="G56" s="105"/>
      <c r="H56" s="105"/>
    </row>
    <row r="57" s="87" customFormat="1" ht="19.15" hidden="1" customHeight="1" spans="1:8">
      <c r="A57" s="102" t="s">
        <v>501</v>
      </c>
      <c r="B57" s="103"/>
      <c r="C57" s="103"/>
      <c r="D57" s="103"/>
      <c r="E57" s="103"/>
      <c r="F57" s="105"/>
      <c r="G57" s="105"/>
      <c r="H57" s="105"/>
    </row>
    <row r="58" s="87" customFormat="1" ht="19.15" customHeight="1" spans="1:8">
      <c r="A58" s="102" t="s">
        <v>502</v>
      </c>
      <c r="B58" s="103">
        <v>0</v>
      </c>
      <c r="C58" s="103">
        <f>SUM(C59:C66)</f>
        <v>0</v>
      </c>
      <c r="D58" s="103">
        <f>SUM(D59:D66)</f>
        <v>0</v>
      </c>
      <c r="E58" s="103">
        <f>SUM(E59:E66)</f>
        <v>0</v>
      </c>
      <c r="F58" s="105"/>
      <c r="G58" s="105"/>
      <c r="H58" s="105"/>
    </row>
    <row r="59" s="87" customFormat="1" ht="19.15" hidden="1" customHeight="1" spans="1:8">
      <c r="A59" s="102" t="s">
        <v>503</v>
      </c>
      <c r="B59" s="103"/>
      <c r="C59" s="103"/>
      <c r="D59" s="103"/>
      <c r="E59" s="103"/>
      <c r="F59" s="105"/>
      <c r="G59" s="105"/>
      <c r="H59" s="105"/>
    </row>
    <row r="60" s="87" customFormat="1" ht="19.15" hidden="1" customHeight="1" spans="1:8">
      <c r="A60" s="102" t="s">
        <v>504</v>
      </c>
      <c r="B60" s="103"/>
      <c r="C60" s="103"/>
      <c r="D60" s="103"/>
      <c r="E60" s="103"/>
      <c r="F60" s="105"/>
      <c r="G60" s="105"/>
      <c r="H60" s="105"/>
    </row>
    <row r="61" s="87" customFormat="1" ht="19.15" hidden="1" customHeight="1" spans="1:8">
      <c r="A61" s="102" t="s">
        <v>500</v>
      </c>
      <c r="B61" s="103"/>
      <c r="C61" s="103"/>
      <c r="D61" s="103"/>
      <c r="E61" s="103"/>
      <c r="F61" s="105"/>
      <c r="G61" s="105"/>
      <c r="H61" s="105"/>
    </row>
    <row r="62" s="87" customFormat="1" ht="19.15" hidden="1" customHeight="1" spans="1:8">
      <c r="A62" s="102" t="s">
        <v>505</v>
      </c>
      <c r="B62" s="103"/>
      <c r="C62" s="103"/>
      <c r="D62" s="103"/>
      <c r="E62" s="103"/>
      <c r="F62" s="105"/>
      <c r="G62" s="105"/>
      <c r="H62" s="105"/>
    </row>
    <row r="63" s="87" customFormat="1" ht="19.15" hidden="1" customHeight="1" spans="1:8">
      <c r="A63" s="102" t="s">
        <v>506</v>
      </c>
      <c r="B63" s="103"/>
      <c r="C63" s="103"/>
      <c r="D63" s="103"/>
      <c r="E63" s="103"/>
      <c r="F63" s="105"/>
      <c r="G63" s="105"/>
      <c r="H63" s="105"/>
    </row>
    <row r="64" s="87" customFormat="1" ht="19.15" hidden="1" customHeight="1" spans="1:8">
      <c r="A64" s="102" t="s">
        <v>507</v>
      </c>
      <c r="B64" s="103"/>
      <c r="C64" s="103"/>
      <c r="D64" s="103"/>
      <c r="E64" s="103"/>
      <c r="F64" s="105"/>
      <c r="G64" s="105"/>
      <c r="H64" s="105"/>
    </row>
    <row r="65" s="87" customFormat="1" ht="19.15" hidden="1" customHeight="1" spans="1:8">
      <c r="A65" s="102" t="s">
        <v>501</v>
      </c>
      <c r="B65" s="103"/>
      <c r="C65" s="103"/>
      <c r="D65" s="103"/>
      <c r="E65" s="103"/>
      <c r="F65" s="105"/>
      <c r="G65" s="105"/>
      <c r="H65" s="105"/>
    </row>
    <row r="66" s="87" customFormat="1" ht="19.15" hidden="1" customHeight="1" spans="1:8">
      <c r="A66" s="102" t="s">
        <v>508</v>
      </c>
      <c r="B66" s="103"/>
      <c r="C66" s="103"/>
      <c r="D66" s="103"/>
      <c r="E66" s="103"/>
      <c r="F66" s="105"/>
      <c r="G66" s="105"/>
      <c r="H66" s="105"/>
    </row>
    <row r="67" s="87" customFormat="1" ht="19.15" customHeight="1" spans="1:8">
      <c r="A67" s="102" t="s">
        <v>509</v>
      </c>
      <c r="B67" s="103">
        <v>0</v>
      </c>
      <c r="C67" s="103">
        <f>C68+C69</f>
        <v>0</v>
      </c>
      <c r="D67" s="103">
        <f>D68+D69</f>
        <v>0</v>
      </c>
      <c r="E67" s="103">
        <f>E68+E69</f>
        <v>0</v>
      </c>
      <c r="F67" s="105"/>
      <c r="G67" s="105"/>
      <c r="H67" s="105"/>
    </row>
    <row r="68" s="87" customFormat="1" ht="19.15" hidden="1" customHeight="1" spans="1:8">
      <c r="A68" s="102" t="s">
        <v>510</v>
      </c>
      <c r="B68" s="103"/>
      <c r="C68" s="103"/>
      <c r="D68" s="103"/>
      <c r="E68" s="103"/>
      <c r="F68" s="105"/>
      <c r="G68" s="105"/>
      <c r="H68" s="105"/>
    </row>
    <row r="69" s="87" customFormat="1" ht="19.15" hidden="1" customHeight="1" spans="1:8">
      <c r="A69" s="102" t="s">
        <v>501</v>
      </c>
      <c r="B69" s="103"/>
      <c r="C69" s="103"/>
      <c r="D69" s="103"/>
      <c r="E69" s="103"/>
      <c r="F69" s="105"/>
      <c r="G69" s="105"/>
      <c r="H69" s="105"/>
    </row>
    <row r="70" s="87" customFormat="1" ht="19.15" customHeight="1" spans="1:8">
      <c r="A70" s="102" t="s">
        <v>511</v>
      </c>
      <c r="B70" s="103">
        <v>0</v>
      </c>
      <c r="C70" s="103">
        <f>C71+C72+C73</f>
        <v>0</v>
      </c>
      <c r="D70" s="103">
        <f>D71+D72+D73</f>
        <v>0</v>
      </c>
      <c r="E70" s="103">
        <f>E71+E72+E73</f>
        <v>0</v>
      </c>
      <c r="F70" s="105"/>
      <c r="G70" s="105"/>
      <c r="H70" s="105"/>
    </row>
    <row r="71" s="87" customFormat="1" ht="19.15" hidden="1" customHeight="1" spans="1:8">
      <c r="A71" s="102" t="s">
        <v>512</v>
      </c>
      <c r="B71" s="103"/>
      <c r="C71" s="103"/>
      <c r="D71" s="103"/>
      <c r="E71" s="103"/>
      <c r="F71" s="105"/>
      <c r="G71" s="105"/>
      <c r="H71" s="105"/>
    </row>
    <row r="72" s="87" customFormat="1" ht="19.15" hidden="1" customHeight="1" spans="1:8">
      <c r="A72" s="102" t="s">
        <v>513</v>
      </c>
      <c r="B72" s="103"/>
      <c r="C72" s="103"/>
      <c r="D72" s="103"/>
      <c r="E72" s="103"/>
      <c r="F72" s="105"/>
      <c r="G72" s="105"/>
      <c r="H72" s="105"/>
    </row>
    <row r="73" s="87" customFormat="1" ht="19.15" hidden="1" customHeight="1" spans="1:8">
      <c r="A73" s="102" t="s">
        <v>508</v>
      </c>
      <c r="B73" s="103"/>
      <c r="C73" s="103"/>
      <c r="D73" s="103"/>
      <c r="E73" s="103"/>
      <c r="F73" s="105"/>
      <c r="G73" s="105"/>
      <c r="H73" s="105"/>
    </row>
    <row r="74" s="87" customFormat="1" ht="19.15" customHeight="1" spans="1:8">
      <c r="A74" s="102" t="s">
        <v>514</v>
      </c>
      <c r="B74" s="103">
        <v>0</v>
      </c>
      <c r="C74" s="103">
        <f>C75+C76</f>
        <v>0</v>
      </c>
      <c r="D74" s="103">
        <f>D75+D76</f>
        <v>0</v>
      </c>
      <c r="E74" s="103">
        <f>E75+E76</f>
        <v>0</v>
      </c>
      <c r="F74" s="105"/>
      <c r="G74" s="105"/>
      <c r="H74" s="105"/>
    </row>
    <row r="75" s="87" customFormat="1" ht="19.15" hidden="1" customHeight="1" spans="1:8">
      <c r="A75" s="102" t="s">
        <v>515</v>
      </c>
      <c r="B75" s="103"/>
      <c r="C75" s="103"/>
      <c r="D75" s="103"/>
      <c r="E75" s="103"/>
      <c r="F75" s="105" t="e">
        <f t="shared" ref="F75:F80" si="6">E75/C75</f>
        <v>#DIV/0!</v>
      </c>
      <c r="G75" s="105" t="e">
        <f t="shared" ref="G75:G80" si="7">E75/D75</f>
        <v>#DIV/0!</v>
      </c>
      <c r="H75" s="105" t="e">
        <f t="shared" ref="H75:H80" si="8">(E75-B75)/B75</f>
        <v>#DIV/0!</v>
      </c>
    </row>
    <row r="76" s="87" customFormat="1" ht="19.15" hidden="1" customHeight="1" spans="1:8">
      <c r="A76" s="102" t="s">
        <v>516</v>
      </c>
      <c r="B76" s="103"/>
      <c r="C76" s="103"/>
      <c r="D76" s="103"/>
      <c r="E76" s="103"/>
      <c r="F76" s="105" t="e">
        <f t="shared" si="6"/>
        <v>#DIV/0!</v>
      </c>
      <c r="G76" s="105" t="e">
        <f t="shared" si="7"/>
        <v>#DIV/0!</v>
      </c>
      <c r="H76" s="105" t="e">
        <f t="shared" si="8"/>
        <v>#DIV/0!</v>
      </c>
    </row>
    <row r="77" s="87" customFormat="1" ht="19.15" customHeight="1" spans="1:8">
      <c r="A77" s="102" t="s">
        <v>517</v>
      </c>
      <c r="B77" s="103">
        <v>21230.48</v>
      </c>
      <c r="C77" s="109">
        <f>SUM(C78:C82)</f>
        <v>25308</v>
      </c>
      <c r="D77" s="109">
        <f>SUM(D78:D82)</f>
        <v>24744</v>
      </c>
      <c r="E77" s="103">
        <v>25248.76</v>
      </c>
      <c r="F77" s="105">
        <f t="shared" si="6"/>
        <v>0.997659238185554</v>
      </c>
      <c r="G77" s="105">
        <f t="shared" si="7"/>
        <v>1.02039928871646</v>
      </c>
      <c r="H77" s="105">
        <f t="shared" si="8"/>
        <v>0.189269390046763</v>
      </c>
    </row>
    <row r="78" s="87" customFormat="1" ht="19.15" customHeight="1" spans="1:8">
      <c r="A78" s="102" t="s">
        <v>518</v>
      </c>
      <c r="B78" s="103">
        <v>19942.6</v>
      </c>
      <c r="C78" s="109">
        <v>23886</v>
      </c>
      <c r="D78" s="109">
        <v>22886</v>
      </c>
      <c r="E78" s="111">
        <v>25216</v>
      </c>
      <c r="F78" s="105">
        <f t="shared" si="6"/>
        <v>1.05568115213933</v>
      </c>
      <c r="G78" s="105">
        <f t="shared" si="7"/>
        <v>1.1018089661802</v>
      </c>
      <c r="H78" s="105">
        <f t="shared" si="8"/>
        <v>0.264428910974497</v>
      </c>
    </row>
    <row r="79" s="87" customFormat="1" ht="19.15" customHeight="1" spans="1:8">
      <c r="A79" s="102" t="s">
        <v>519</v>
      </c>
      <c r="B79" s="103">
        <v>1044.31</v>
      </c>
      <c r="C79" s="109">
        <v>1115</v>
      </c>
      <c r="D79" s="109">
        <v>1545</v>
      </c>
      <c r="E79" s="111"/>
      <c r="F79" s="105">
        <f t="shared" si="6"/>
        <v>0</v>
      </c>
      <c r="G79" s="105">
        <f t="shared" si="7"/>
        <v>0</v>
      </c>
      <c r="H79" s="105">
        <f t="shared" si="8"/>
        <v>-1</v>
      </c>
    </row>
    <row r="80" s="87" customFormat="1" ht="19.15" customHeight="1" spans="1:8">
      <c r="A80" s="102" t="s">
        <v>500</v>
      </c>
      <c r="B80" s="103">
        <v>233.82</v>
      </c>
      <c r="C80" s="109">
        <v>300</v>
      </c>
      <c r="D80" s="109">
        <v>300</v>
      </c>
      <c r="E80" s="103"/>
      <c r="F80" s="105">
        <f t="shared" si="6"/>
        <v>0</v>
      </c>
      <c r="G80" s="105">
        <f t="shared" si="7"/>
        <v>0</v>
      </c>
      <c r="H80" s="105">
        <f t="shared" si="8"/>
        <v>-1</v>
      </c>
    </row>
    <row r="81" s="87" customFormat="1" ht="19.15" customHeight="1" spans="1:8">
      <c r="A81" s="102" t="s">
        <v>520</v>
      </c>
      <c r="B81" s="103"/>
      <c r="C81" s="109"/>
      <c r="D81" s="109"/>
      <c r="E81" s="103">
        <v>12</v>
      </c>
      <c r="F81" s="105"/>
      <c r="G81" s="105"/>
      <c r="H81" s="105"/>
    </row>
    <row r="82" s="87" customFormat="1" ht="19.15" customHeight="1" spans="1:8">
      <c r="A82" s="102" t="s">
        <v>501</v>
      </c>
      <c r="B82" s="103">
        <v>9.34</v>
      </c>
      <c r="C82" s="109">
        <v>7</v>
      </c>
      <c r="D82" s="103">
        <v>13</v>
      </c>
      <c r="E82" s="103">
        <v>21.4</v>
      </c>
      <c r="F82" s="105">
        <f>E82/C82</f>
        <v>3.05714285714286</v>
      </c>
      <c r="G82" s="105">
        <f>E82/D82</f>
        <v>1.64615384615385</v>
      </c>
      <c r="H82" s="105">
        <f>(E82-B82)/B82</f>
        <v>1.29122055674518</v>
      </c>
    </row>
    <row r="83" s="87" customFormat="1" ht="19.15" customHeight="1" spans="1:8">
      <c r="A83" s="102" t="s">
        <v>521</v>
      </c>
      <c r="B83" s="103">
        <v>0</v>
      </c>
      <c r="C83" s="109"/>
      <c r="D83" s="103">
        <f>D84+D85</f>
        <v>0</v>
      </c>
      <c r="E83" s="103">
        <f>E84+E85</f>
        <v>0</v>
      </c>
      <c r="F83" s="105"/>
      <c r="G83" s="105"/>
      <c r="H83" s="105"/>
    </row>
    <row r="84" s="87" customFormat="1" ht="19.15" hidden="1" customHeight="1" spans="1:8">
      <c r="A84" s="102" t="s">
        <v>510</v>
      </c>
      <c r="B84" s="103"/>
      <c r="C84" s="109">
        <v>46068</v>
      </c>
      <c r="D84" s="103"/>
      <c r="E84" s="103"/>
      <c r="F84" s="105"/>
      <c r="G84" s="105"/>
      <c r="H84" s="105"/>
    </row>
    <row r="85" s="87" customFormat="1" ht="19.15" hidden="1" customHeight="1" spans="1:8">
      <c r="A85" s="102" t="s">
        <v>522</v>
      </c>
      <c r="B85" s="103"/>
      <c r="C85" s="109">
        <v>9</v>
      </c>
      <c r="D85" s="103"/>
      <c r="E85" s="103"/>
      <c r="F85" s="105"/>
      <c r="G85" s="105"/>
      <c r="H85" s="105"/>
    </row>
    <row r="86" s="87" customFormat="1" ht="19.15" customHeight="1" spans="1:8">
      <c r="A86" s="102" t="s">
        <v>523</v>
      </c>
      <c r="B86" s="103">
        <v>0</v>
      </c>
      <c r="C86" s="109"/>
      <c r="D86" s="103">
        <f>D87+D88</f>
        <v>0</v>
      </c>
      <c r="E86" s="103">
        <f>E87+E88</f>
        <v>0</v>
      </c>
      <c r="F86" s="105"/>
      <c r="G86" s="105"/>
      <c r="H86" s="105"/>
    </row>
    <row r="87" s="87" customFormat="1" ht="19.15" hidden="1" customHeight="1" spans="1:8">
      <c r="A87" s="102" t="s">
        <v>510</v>
      </c>
      <c r="B87" s="103"/>
      <c r="C87" s="103"/>
      <c r="D87" s="103"/>
      <c r="E87" s="103"/>
      <c r="F87" s="105" t="e">
        <f>E87/C87</f>
        <v>#DIV/0!</v>
      </c>
      <c r="G87" s="105" t="e">
        <f>E87/D87</f>
        <v>#DIV/0!</v>
      </c>
      <c r="H87" s="105" t="e">
        <f>(E87-B87)/B87</f>
        <v>#DIV/0!</v>
      </c>
    </row>
    <row r="88" s="87" customFormat="1" ht="19.15" hidden="1" customHeight="1" spans="1:8">
      <c r="A88" s="102" t="s">
        <v>522</v>
      </c>
      <c r="B88" s="103"/>
      <c r="C88" s="103"/>
      <c r="D88" s="103"/>
      <c r="E88" s="103"/>
      <c r="F88" s="105" t="e">
        <f>E88/C88</f>
        <v>#DIV/0!</v>
      </c>
      <c r="G88" s="105" t="e">
        <f>E88/D88</f>
        <v>#DIV/0!</v>
      </c>
      <c r="H88" s="105" t="e">
        <f>(E88-B88)/B88</f>
        <v>#DIV/0!</v>
      </c>
    </row>
    <row r="89" s="89" customFormat="1" ht="19.15" customHeight="1" spans="1:8">
      <c r="A89" s="112" t="s">
        <v>524</v>
      </c>
      <c r="B89" s="103">
        <v>46977.64</v>
      </c>
      <c r="C89" s="109">
        <f>SUM(C90:C92)</f>
        <v>48314</v>
      </c>
      <c r="D89" s="109">
        <f>SUM(D90:D92)</f>
        <v>50514</v>
      </c>
      <c r="E89" s="103">
        <v>50840.51</v>
      </c>
      <c r="F89" s="105">
        <f>E89/C89</f>
        <v>1.0522935381049</v>
      </c>
      <c r="G89" s="105">
        <f>E89/D89</f>
        <v>1.00646375262304</v>
      </c>
      <c r="H89" s="105">
        <f>(E89-B89)/B89</f>
        <v>0.0822278428631154</v>
      </c>
    </row>
    <row r="90" s="87" customFormat="1" ht="19.15" customHeight="1" spans="1:8">
      <c r="A90" s="112" t="s">
        <v>525</v>
      </c>
      <c r="B90" s="103">
        <v>46663.38</v>
      </c>
      <c r="C90" s="109">
        <v>47934</v>
      </c>
      <c r="D90" s="109">
        <v>50434</v>
      </c>
      <c r="E90" s="111">
        <v>50762.09</v>
      </c>
      <c r="F90" s="105">
        <f>E90/C90</f>
        <v>1.0589996662077</v>
      </c>
      <c r="G90" s="105">
        <f>E90/D90</f>
        <v>1.00650533370345</v>
      </c>
      <c r="H90" s="105">
        <f>(E90-B90)/B90</f>
        <v>0.0878356861418954</v>
      </c>
    </row>
    <row r="91" s="87" customFormat="1" ht="19.15" customHeight="1" spans="1:8">
      <c r="A91" s="112" t="s">
        <v>520</v>
      </c>
      <c r="B91" s="103">
        <v>21.01</v>
      </c>
      <c r="C91" s="109">
        <v>30</v>
      </c>
      <c r="D91" s="109">
        <v>30</v>
      </c>
      <c r="E91" s="111">
        <v>29</v>
      </c>
      <c r="F91" s="105"/>
      <c r="G91" s="105"/>
      <c r="H91" s="105"/>
    </row>
    <row r="92" s="87" customFormat="1" ht="19.15" customHeight="1" spans="1:8">
      <c r="A92" s="112" t="s">
        <v>501</v>
      </c>
      <c r="B92" s="103">
        <v>293.24</v>
      </c>
      <c r="C92" s="109">
        <v>350</v>
      </c>
      <c r="D92" s="109">
        <v>50</v>
      </c>
      <c r="E92" s="111">
        <v>50.28</v>
      </c>
      <c r="F92" s="105">
        <f>E92/C92</f>
        <v>0.143657142857143</v>
      </c>
      <c r="G92" s="105">
        <f>E92/D92</f>
        <v>1.0056</v>
      </c>
      <c r="H92" s="105">
        <f>(E92-B92)/B92</f>
        <v>-0.828536352475788</v>
      </c>
    </row>
    <row r="93" s="87" customFormat="1" ht="19.15" customHeight="1" spans="1:8">
      <c r="A93" s="99" t="s">
        <v>526</v>
      </c>
      <c r="B93" s="100">
        <f>SUM(B94:B102)</f>
        <v>13109.75</v>
      </c>
      <c r="C93" s="100">
        <f>SUM(C94:C102)</f>
        <v>10128</v>
      </c>
      <c r="D93" s="100">
        <f>SUM(D94:D102)</f>
        <v>-4848</v>
      </c>
      <c r="E93" s="100">
        <f>SUM(E94:E102)</f>
        <v>-4899.53</v>
      </c>
      <c r="F93" s="101">
        <f>E93/C93</f>
        <v>-0.483760860979463</v>
      </c>
      <c r="G93" s="101">
        <f>E93/D93</f>
        <v>1.01062912541254</v>
      </c>
      <c r="H93" s="101">
        <f>(E93-B93)/B93</f>
        <v>-1.3737317645264</v>
      </c>
    </row>
    <row r="94" s="87" customFormat="1" ht="19.15" customHeight="1" spans="1:8">
      <c r="A94" s="102" t="s">
        <v>527</v>
      </c>
      <c r="B94" s="103"/>
      <c r="C94" s="103"/>
      <c r="D94" s="103"/>
      <c r="E94" s="103"/>
      <c r="F94" s="105"/>
      <c r="G94" s="105"/>
      <c r="H94" s="105"/>
    </row>
    <row r="95" s="87" customFormat="1" ht="19.15" customHeight="1" spans="1:8">
      <c r="A95" s="102" t="s">
        <v>528</v>
      </c>
      <c r="B95" s="103"/>
      <c r="C95" s="103"/>
      <c r="D95" s="103"/>
      <c r="E95" s="103"/>
      <c r="F95" s="105"/>
      <c r="G95" s="105"/>
      <c r="H95" s="105"/>
    </row>
    <row r="96" s="87" customFormat="1" ht="19.15" customHeight="1" spans="1:8">
      <c r="A96" s="102" t="s">
        <v>529</v>
      </c>
      <c r="B96" s="103"/>
      <c r="C96" s="103"/>
      <c r="D96" s="103"/>
      <c r="E96" s="103"/>
      <c r="F96" s="105"/>
      <c r="G96" s="105"/>
      <c r="H96" s="105"/>
    </row>
    <row r="97" s="87" customFormat="1" ht="19.15" customHeight="1" spans="1:8">
      <c r="A97" s="102" t="s">
        <v>530</v>
      </c>
      <c r="B97" s="103"/>
      <c r="C97" s="103"/>
      <c r="D97" s="103"/>
      <c r="E97" s="103"/>
      <c r="F97" s="105"/>
      <c r="G97" s="105"/>
      <c r="H97" s="105"/>
    </row>
    <row r="98" s="87" customFormat="1" ht="19.15" customHeight="1" spans="1:8">
      <c r="A98" s="102" t="s">
        <v>531</v>
      </c>
      <c r="B98" s="103"/>
      <c r="C98" s="103"/>
      <c r="D98" s="103"/>
      <c r="E98" s="103"/>
      <c r="F98" s="105"/>
      <c r="G98" s="105"/>
      <c r="H98" s="105"/>
    </row>
    <row r="99" s="87" customFormat="1" ht="19.15" customHeight="1" spans="1:8">
      <c r="A99" s="102" t="s">
        <v>532</v>
      </c>
      <c r="B99" s="103">
        <v>7810.14</v>
      </c>
      <c r="C99" s="103">
        <v>6948</v>
      </c>
      <c r="D99" s="103">
        <v>5472</v>
      </c>
      <c r="E99" s="103">
        <v>4935.18</v>
      </c>
      <c r="F99" s="105">
        <f>E99/C99</f>
        <v>0.710302245250432</v>
      </c>
      <c r="G99" s="105">
        <f>E99/D99</f>
        <v>0.901896929824561</v>
      </c>
      <c r="H99" s="105">
        <f>(E99-B99)/B99</f>
        <v>-0.368106077483886</v>
      </c>
    </row>
    <row r="100" s="87" customFormat="1" ht="19.15" customHeight="1" spans="1:8">
      <c r="A100" s="102" t="s">
        <v>533</v>
      </c>
      <c r="B100" s="103"/>
      <c r="C100" s="103"/>
      <c r="D100" s="103"/>
      <c r="E100" s="103"/>
      <c r="F100" s="105"/>
      <c r="G100" s="105"/>
      <c r="H100" s="105"/>
    </row>
    <row r="101" s="90" customFormat="1" ht="19.15" customHeight="1" spans="1:8">
      <c r="A101" s="102" t="s">
        <v>534</v>
      </c>
      <c r="B101" s="103"/>
      <c r="C101" s="103"/>
      <c r="D101" s="103"/>
      <c r="E101" s="103"/>
      <c r="F101" s="105"/>
      <c r="G101" s="105"/>
      <c r="H101" s="105"/>
    </row>
    <row r="102" s="87" customFormat="1" ht="24.75" customHeight="1" spans="1:8">
      <c r="A102" s="112" t="s">
        <v>535</v>
      </c>
      <c r="B102" s="103">
        <v>5299.61</v>
      </c>
      <c r="C102" s="103">
        <v>3180</v>
      </c>
      <c r="D102" s="103">
        <v>-10320</v>
      </c>
      <c r="E102" s="103">
        <v>-9834.71</v>
      </c>
      <c r="F102" s="105">
        <f>E102/C102</f>
        <v>-3.09267610062893</v>
      </c>
      <c r="G102" s="105">
        <f>E102/D102</f>
        <v>0.952975775193798</v>
      </c>
      <c r="H102" s="105">
        <f>(E102-B102)/B102</f>
        <v>-2.85574221499318</v>
      </c>
    </row>
    <row r="103" s="87" customFormat="1" ht="19.15" customHeight="1" spans="1:8">
      <c r="A103" s="99" t="s">
        <v>536</v>
      </c>
      <c r="B103" s="100">
        <f>SUM(B104:B112)</f>
        <v>138840.86</v>
      </c>
      <c r="C103" s="100">
        <f>SUM(C104:C112)</f>
        <v>146072</v>
      </c>
      <c r="D103" s="100">
        <f>SUM(D104:D112)</f>
        <v>133993</v>
      </c>
      <c r="E103" s="100">
        <f>SUM(E104:E112)</f>
        <v>133941.33</v>
      </c>
      <c r="F103" s="101">
        <f>E103/C103</f>
        <v>0.916954173284408</v>
      </c>
      <c r="G103" s="101">
        <f>E103/D103</f>
        <v>0.999614382840895</v>
      </c>
      <c r="H103" s="101">
        <f>(E103-B103)/B103</f>
        <v>-0.0352888191559745</v>
      </c>
    </row>
    <row r="104" s="87" customFormat="1" ht="19.15" customHeight="1" spans="1:8">
      <c r="A104" s="102" t="s">
        <v>537</v>
      </c>
      <c r="B104" s="103"/>
      <c r="C104" s="103"/>
      <c r="D104" s="103"/>
      <c r="E104" s="103"/>
      <c r="F104" s="105"/>
      <c r="G104" s="105"/>
      <c r="H104" s="105"/>
    </row>
    <row r="105" s="87" customFormat="1" ht="19.15" customHeight="1" spans="1:8">
      <c r="A105" s="102" t="s">
        <v>538</v>
      </c>
      <c r="B105" s="103"/>
      <c r="C105" s="103"/>
      <c r="D105" s="103"/>
      <c r="E105" s="103"/>
      <c r="F105" s="105"/>
      <c r="G105" s="105"/>
      <c r="H105" s="105"/>
    </row>
    <row r="106" s="87" customFormat="1" ht="19.15" customHeight="1" spans="1:8">
      <c r="A106" s="102" t="s">
        <v>539</v>
      </c>
      <c r="B106" s="103"/>
      <c r="C106" s="103"/>
      <c r="D106" s="103"/>
      <c r="E106" s="103"/>
      <c r="F106" s="105"/>
      <c r="G106" s="105"/>
      <c r="H106" s="105"/>
    </row>
    <row r="107" s="87" customFormat="1" ht="19.15" customHeight="1" spans="1:8">
      <c r="A107" s="102" t="s">
        <v>540</v>
      </c>
      <c r="B107" s="103"/>
      <c r="C107" s="103"/>
      <c r="D107" s="103"/>
      <c r="E107" s="103"/>
      <c r="F107" s="105"/>
      <c r="G107" s="105"/>
      <c r="H107" s="105"/>
    </row>
    <row r="108" s="87" customFormat="1" ht="19.15" customHeight="1" spans="1:8">
      <c r="A108" s="102" t="s">
        <v>541</v>
      </c>
      <c r="B108" s="103"/>
      <c r="C108" s="103"/>
      <c r="D108" s="103"/>
      <c r="E108" s="103"/>
      <c r="F108" s="105"/>
      <c r="G108" s="105"/>
      <c r="H108" s="105"/>
    </row>
    <row r="109" s="87" customFormat="1" ht="19.15" customHeight="1" spans="1:8">
      <c r="A109" s="102" t="s">
        <v>542</v>
      </c>
      <c r="B109" s="103">
        <v>59527.66</v>
      </c>
      <c r="C109" s="103">
        <v>65370</v>
      </c>
      <c r="D109" s="103">
        <v>65000</v>
      </c>
      <c r="E109" s="103">
        <v>64462.84</v>
      </c>
      <c r="F109" s="105">
        <f>E109/C109</f>
        <v>0.986122686247514</v>
      </c>
      <c r="G109" s="105">
        <f>E109/D109</f>
        <v>0.991736</v>
      </c>
      <c r="H109" s="105">
        <f>(E109-B109)/B109</f>
        <v>0.0829056609986012</v>
      </c>
    </row>
    <row r="110" s="87" customFormat="1" ht="19.15" customHeight="1" spans="1:8">
      <c r="A110" s="102" t="s">
        <v>543</v>
      </c>
      <c r="B110" s="103"/>
      <c r="C110" s="103"/>
      <c r="D110" s="103"/>
      <c r="E110" s="103"/>
      <c r="F110" s="105"/>
      <c r="G110" s="105"/>
      <c r="H110" s="105"/>
    </row>
    <row r="111" s="87" customFormat="1" ht="19.15" customHeight="1" spans="1:8">
      <c r="A111" s="102" t="s">
        <v>544</v>
      </c>
      <c r="B111" s="103"/>
      <c r="C111" s="103"/>
      <c r="D111" s="103"/>
      <c r="E111" s="103"/>
      <c r="F111" s="105"/>
      <c r="G111" s="105"/>
      <c r="H111" s="105"/>
    </row>
    <row r="112" s="87" customFormat="1" ht="24" customHeight="1" spans="1:8">
      <c r="A112" s="112" t="s">
        <v>545</v>
      </c>
      <c r="B112" s="103">
        <v>79313.2</v>
      </c>
      <c r="C112" s="103">
        <v>80702</v>
      </c>
      <c r="D112" s="103">
        <v>68993</v>
      </c>
      <c r="E112" s="103">
        <v>69478.49</v>
      </c>
      <c r="F112" s="105">
        <f>E112/C112</f>
        <v>0.86092649500632</v>
      </c>
      <c r="G112" s="105">
        <f>E112/D112</f>
        <v>1.00703680083487</v>
      </c>
      <c r="H112" s="105">
        <f>(E112-B112)/B112</f>
        <v>-0.123998401274945</v>
      </c>
    </row>
  </sheetData>
  <mergeCells count="3">
    <mergeCell ref="A1:H1"/>
    <mergeCell ref="C3:H3"/>
    <mergeCell ref="A3:A4"/>
  </mergeCells>
  <printOptions horizontalCentered="1"/>
  <pageMargins left="0" right="0" top="0.55" bottom="0.751388888888889" header="0.511805555555556" footer="0.511805555555556"/>
  <pageSetup paperSize="9" firstPageNumber="21" orientation="landscape" useFirstPageNumber="1" horizontalDpi="600" verticalDpi="6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13</vt:i4>
      </vt:variant>
    </vt:vector>
  </HeadingPairs>
  <TitlesOfParts>
    <vt:vector size="13" baseType="lpstr">
      <vt:lpstr>封面</vt:lpstr>
      <vt:lpstr>目录</vt:lpstr>
      <vt:lpstr>一般公共预算收入</vt:lpstr>
      <vt:lpstr>一般公共预算支出</vt:lpstr>
      <vt:lpstr>政府性基金收入</vt:lpstr>
      <vt:lpstr>政府性基金支出</vt:lpstr>
      <vt:lpstr>国有资本经营收入</vt:lpstr>
      <vt:lpstr>国有资本经营支出</vt:lpstr>
      <vt:lpstr>社保基金收支</vt:lpstr>
      <vt:lpstr>债务限额表</vt:lpstr>
      <vt:lpstr>债务余额表</vt:lpstr>
      <vt:lpstr>地方政府债券使用情况表</vt:lpstr>
      <vt:lpstr>三公经费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失败</cp:lastModifiedBy>
  <dcterms:created xsi:type="dcterms:W3CDTF">2016-05-16T00:46:00Z</dcterms:created>
  <cp:lastPrinted>2018-08-31T07:44:00Z</cp:lastPrinted>
  <dcterms:modified xsi:type="dcterms:W3CDTF">2025-10-29T01:55:13Z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KSORubyTemplateID">
    <vt:lpwstr>14</vt:lpwstr>
  </property>
  <property fmtid="{D5CDD505-2E9C-101B-9397-08002B2CF9AE}" pid="4" name="ICV">
    <vt:lpwstr>91636BD4D3574D96B1B7B1C7677122D1_13</vt:lpwstr>
  </property>
  <property fmtid="{D5CDD505-2E9C-101B-9397-08002B2CF9AE}" pid="5" name="KSOReadingLayout">
    <vt:bool>true</vt:bool>
  </property>
</Properties>
</file>